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8"/>
  <workbookPr filterPrivacy="1" defaultThemeVersion="166925"/>
  <xr:revisionPtr revIDLastSave="0" documentId="13_ncr:1_{47D69109-AEC4-4B88-B80A-AC4D30EBDF4D}" xr6:coauthVersionLast="36" xr6:coauthVersionMax="36" xr10:uidLastSave="{00000000-0000-0000-0000-000000000000}"/>
  <bookViews>
    <workbookView xWindow="0" yWindow="0" windowWidth="19200" windowHeight="6930" xr2:uid="{BF613AB0-291E-47D9-A6E1-AF4B54E0B62B}"/>
  </bookViews>
  <sheets>
    <sheet name="Board performance" sheetId="4" r:id="rId1"/>
    <sheet name="Clinical Excellence Awards" sheetId="1" r:id="rId2"/>
    <sheet name="Complaints" sheetId="5" r:id="rId3"/>
    <sheet name="Employee relations" sheetId="6" r:id="rId4"/>
    <sheet name="Incidents (staff)" sheetId="7" r:id="rId5"/>
    <sheet name="Incidents (service users)" sheetId="19" r:id="rId6"/>
    <sheet name="Interpreting" sheetId="8" r:id="rId7"/>
    <sheet name="Leavers, redundancy, maternity" sheetId="3" r:id="rId8"/>
    <sheet name="Membership" sheetId="9" r:id="rId9"/>
    <sheet name="Mental Health Act" sheetId="10" r:id="rId10"/>
    <sheet name="Operational services" sheetId="11" r:id="rId11"/>
    <sheet name="Patient experience" sheetId="12" r:id="rId12"/>
    <sheet name="Reasonable adjustments" sheetId="13" r:id="rId13"/>
    <sheet name="Recruitment" sheetId="15" r:id="rId14"/>
    <sheet name="Training" sheetId="17" r:id="rId15"/>
    <sheet name="Volunteers" sheetId="18" r:id="rId16"/>
    <sheet name="Workforce profile" sheetId="2" r:id="rId17"/>
  </sheets>
  <definedNames>
    <definedName name="_xlnm._FilterDatabase" localSheetId="6" hidden="1">Interpreting!$A$8:$B$60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8" l="1"/>
  <c r="E12" i="8"/>
  <c r="AF81" i="4" l="1"/>
  <c r="AF80" i="4"/>
  <c r="AF79" i="4"/>
  <c r="AF78" i="4"/>
  <c r="AF77" i="4"/>
  <c r="AF76" i="4"/>
  <c r="AF75" i="4"/>
  <c r="AF74" i="4"/>
  <c r="AE81" i="4"/>
  <c r="AE80" i="4"/>
  <c r="AE79" i="4"/>
  <c r="AE78" i="4"/>
  <c r="AE77" i="4"/>
  <c r="AE76" i="4"/>
  <c r="AE75" i="4"/>
  <c r="AE74" i="4"/>
  <c r="AD81" i="4"/>
  <c r="AC81" i="4"/>
  <c r="AF71" i="4"/>
  <c r="AF70" i="4"/>
  <c r="AF69" i="4"/>
  <c r="AF68" i="4"/>
  <c r="AE71" i="4"/>
  <c r="AE70" i="4"/>
  <c r="AE69" i="4"/>
  <c r="AE68" i="4"/>
  <c r="AD71" i="4"/>
  <c r="AC71" i="4"/>
  <c r="AF65" i="4"/>
  <c r="AF64" i="4"/>
  <c r="AF63" i="4"/>
  <c r="AF62" i="4"/>
  <c r="AF61" i="4"/>
  <c r="AF60" i="4"/>
  <c r="AF59" i="4"/>
  <c r="AF58" i="4"/>
  <c r="AF57" i="4"/>
  <c r="AF56" i="4"/>
  <c r="AF55" i="4"/>
  <c r="AF54" i="4"/>
  <c r="AF53" i="4"/>
  <c r="AF52" i="4"/>
  <c r="AF51" i="4"/>
  <c r="AE65" i="4"/>
  <c r="AE64" i="4"/>
  <c r="AE63" i="4"/>
  <c r="AE62" i="4"/>
  <c r="AE61" i="4"/>
  <c r="AE60" i="4"/>
  <c r="AE59" i="4"/>
  <c r="AE58" i="4"/>
  <c r="AE57" i="4"/>
  <c r="AE56" i="4"/>
  <c r="AE55" i="4"/>
  <c r="AE54" i="4"/>
  <c r="AE53" i="4"/>
  <c r="AE52" i="4"/>
  <c r="AE51" i="4"/>
  <c r="AD65" i="4"/>
  <c r="AC65" i="4"/>
  <c r="AE47" i="4"/>
  <c r="AF47" i="4" s="1"/>
  <c r="AE46" i="4"/>
  <c r="AF46" i="4" s="1"/>
  <c r="AE45" i="4"/>
  <c r="AF45" i="4" s="1"/>
  <c r="AE44" i="4"/>
  <c r="AF44" i="4" s="1"/>
  <c r="AE43" i="4"/>
  <c r="AF43" i="4" s="1"/>
  <c r="AE42" i="4"/>
  <c r="AF42" i="4" s="1"/>
  <c r="AD48" i="4"/>
  <c r="AC48" i="4"/>
  <c r="AE48" i="4" s="1"/>
  <c r="AF48" i="4" s="1"/>
  <c r="AE38" i="4"/>
  <c r="AF38" i="4" s="1"/>
  <c r="AE37" i="4"/>
  <c r="AF37" i="4" s="1"/>
  <c r="AE36" i="4"/>
  <c r="AF36" i="4" s="1"/>
  <c r="AD39" i="4"/>
  <c r="AC39" i="4"/>
  <c r="AE32" i="4"/>
  <c r="AF32" i="4" s="1"/>
  <c r="AE31" i="4"/>
  <c r="AF31" i="4" s="1"/>
  <c r="AE30" i="4"/>
  <c r="AF30" i="4" s="1"/>
  <c r="AD33" i="4"/>
  <c r="AC33" i="4"/>
  <c r="AE33" i="4" s="1"/>
  <c r="AE26" i="4"/>
  <c r="AF26" i="4" s="1"/>
  <c r="AE25" i="4"/>
  <c r="AF25" i="4" s="1"/>
  <c r="AE24" i="4"/>
  <c r="AF24" i="4" s="1"/>
  <c r="AD27" i="4"/>
  <c r="AC27" i="4"/>
  <c r="AE27" i="4" s="1"/>
  <c r="AF27" i="4" s="1"/>
  <c r="AE20" i="4"/>
  <c r="AF20" i="4" s="1"/>
  <c r="AE19" i="4"/>
  <c r="AF19" i="4" s="1"/>
  <c r="AE18" i="4"/>
  <c r="AF18" i="4" s="1"/>
  <c r="AE17" i="4"/>
  <c r="AF17" i="4" s="1"/>
  <c r="AE16" i="4"/>
  <c r="AF16" i="4" s="1"/>
  <c r="AE15" i="4"/>
  <c r="AF15" i="4" s="1"/>
  <c r="AE14" i="4"/>
  <c r="AF14" i="4" s="1"/>
  <c r="AE13" i="4"/>
  <c r="AF13" i="4" s="1"/>
  <c r="AE12" i="4"/>
  <c r="AF12" i="4" s="1"/>
  <c r="AE11" i="4"/>
  <c r="AF11" i="4" s="1"/>
  <c r="AE10" i="4"/>
  <c r="AF10" i="4" s="1"/>
  <c r="AE9" i="4"/>
  <c r="AF9" i="4" s="1"/>
  <c r="AE8" i="4"/>
  <c r="AF8" i="4" s="1"/>
  <c r="AE7" i="4"/>
  <c r="AF7" i="4" s="1"/>
  <c r="AE6" i="4"/>
  <c r="AF6" i="4" s="1"/>
  <c r="AE5" i="4"/>
  <c r="AF5" i="4" s="1"/>
  <c r="AE4" i="4"/>
  <c r="AF4" i="4" s="1"/>
  <c r="AD21" i="4"/>
  <c r="AC21" i="4"/>
  <c r="Z100" i="4"/>
  <c r="Z92" i="4"/>
  <c r="Y102" i="4"/>
  <c r="Z102" i="4" s="1"/>
  <c r="Y101" i="4"/>
  <c r="Z101" i="4" s="1"/>
  <c r="Y100" i="4"/>
  <c r="Y99" i="4"/>
  <c r="Z99" i="4" s="1"/>
  <c r="Y98" i="4"/>
  <c r="Z98" i="4" s="1"/>
  <c r="Y97" i="4"/>
  <c r="Z97" i="4" s="1"/>
  <c r="Y96" i="4"/>
  <c r="Z96" i="4" s="1"/>
  <c r="Y95" i="4"/>
  <c r="Z95" i="4" s="1"/>
  <c r="Y94" i="4"/>
  <c r="Z94" i="4" s="1"/>
  <c r="Y93" i="4"/>
  <c r="Z93" i="4" s="1"/>
  <c r="Y92" i="4"/>
  <c r="X103" i="4"/>
  <c r="W103" i="4"/>
  <c r="Y103" i="4" s="1"/>
  <c r="Z103" i="4" s="1"/>
  <c r="Y88" i="4"/>
  <c r="Z88" i="4" s="1"/>
  <c r="Y87" i="4"/>
  <c r="Z87" i="4" s="1"/>
  <c r="Y86" i="4"/>
  <c r="Z86" i="4" s="1"/>
  <c r="Y85" i="4"/>
  <c r="Z85" i="4" s="1"/>
  <c r="X89" i="4"/>
  <c r="Y89" i="4" s="1"/>
  <c r="Z89" i="4" s="1"/>
  <c r="W89" i="4"/>
  <c r="Z61" i="4"/>
  <c r="Y81" i="4"/>
  <c r="Z81" i="4" s="1"/>
  <c r="Y80" i="4"/>
  <c r="Z80" i="4" s="1"/>
  <c r="Y79" i="4"/>
  <c r="Z79" i="4" s="1"/>
  <c r="Y78" i="4"/>
  <c r="Z78" i="4" s="1"/>
  <c r="Y77" i="4"/>
  <c r="Z77" i="4" s="1"/>
  <c r="Y76" i="4"/>
  <c r="Z76" i="4" s="1"/>
  <c r="Y75" i="4"/>
  <c r="Z75" i="4" s="1"/>
  <c r="Y74" i="4"/>
  <c r="Z74" i="4" s="1"/>
  <c r="Y73" i="4"/>
  <c r="Z73" i="4" s="1"/>
  <c r="Y72" i="4"/>
  <c r="Z72" i="4" s="1"/>
  <c r="Y71" i="4"/>
  <c r="Z71" i="4" s="1"/>
  <c r="Y70" i="4"/>
  <c r="Z70" i="4" s="1"/>
  <c r="Y69" i="4"/>
  <c r="Z69" i="4" s="1"/>
  <c r="Y68" i="4"/>
  <c r="Z68" i="4" s="1"/>
  <c r="Y67" i="4"/>
  <c r="Z67" i="4" s="1"/>
  <c r="Y66" i="4"/>
  <c r="Z66" i="4" s="1"/>
  <c r="Y65" i="4"/>
  <c r="Z65" i="4" s="1"/>
  <c r="Y64" i="4"/>
  <c r="Z64" i="4" s="1"/>
  <c r="Y63" i="4"/>
  <c r="Z63" i="4" s="1"/>
  <c r="Y62" i="4"/>
  <c r="Z62" i="4" s="1"/>
  <c r="Y61" i="4"/>
  <c r="Y60" i="4"/>
  <c r="Z60" i="4" s="1"/>
  <c r="X82" i="4"/>
  <c r="W82" i="4"/>
  <c r="Y82" i="4" s="1"/>
  <c r="Y56" i="4"/>
  <c r="Z56" i="4" s="1"/>
  <c r="Y55" i="4"/>
  <c r="Z55" i="4" s="1"/>
  <c r="Y54" i="4"/>
  <c r="Z54" i="4" s="1"/>
  <c r="Y53" i="4"/>
  <c r="Z53" i="4" s="1"/>
  <c r="Y52" i="4"/>
  <c r="Z52" i="4" s="1"/>
  <c r="Y51" i="4"/>
  <c r="Z51" i="4" s="1"/>
  <c r="Y50" i="4"/>
  <c r="Z50" i="4" s="1"/>
  <c r="Y49" i="4"/>
  <c r="Z49" i="4" s="1"/>
  <c r="Y48" i="4"/>
  <c r="Z48" i="4" s="1"/>
  <c r="Y47" i="4"/>
  <c r="Z47" i="4" s="1"/>
  <c r="X57" i="4"/>
  <c r="W57" i="4"/>
  <c r="Y43" i="4"/>
  <c r="Z43" i="4" s="1"/>
  <c r="Y42" i="4"/>
  <c r="Z42" i="4" s="1"/>
  <c r="Y41" i="4"/>
  <c r="Z41" i="4" s="1"/>
  <c r="Y40" i="4"/>
  <c r="Z40" i="4" s="1"/>
  <c r="X44" i="4"/>
  <c r="W44" i="4"/>
  <c r="Y44" i="4" s="1"/>
  <c r="Y36" i="4"/>
  <c r="Z36" i="4" s="1"/>
  <c r="Y35" i="4"/>
  <c r="Z35" i="4" s="1"/>
  <c r="Y34" i="4"/>
  <c r="Z34" i="4" s="1"/>
  <c r="Y33" i="4"/>
  <c r="Z33" i="4" s="1"/>
  <c r="Y32" i="4"/>
  <c r="Z32" i="4" s="1"/>
  <c r="Y31" i="4"/>
  <c r="Z31" i="4" s="1"/>
  <c r="X37" i="4"/>
  <c r="W37" i="4"/>
  <c r="Y37" i="4" s="1"/>
  <c r="Z37" i="4" s="1"/>
  <c r="Y27" i="4"/>
  <c r="Z27" i="4" s="1"/>
  <c r="Y26" i="4"/>
  <c r="Z26" i="4" s="1"/>
  <c r="Y25" i="4"/>
  <c r="Z25" i="4" s="1"/>
  <c r="X28" i="4"/>
  <c r="W28" i="4"/>
  <c r="Y21" i="4"/>
  <c r="Z21" i="4" s="1"/>
  <c r="Y20" i="4"/>
  <c r="Z20" i="4" s="1"/>
  <c r="Y19" i="4"/>
  <c r="Z19" i="4" s="1"/>
  <c r="Y18" i="4"/>
  <c r="Z18" i="4" s="1"/>
  <c r="Y17" i="4"/>
  <c r="Z17" i="4" s="1"/>
  <c r="Y16" i="4"/>
  <c r="Z16" i="4" s="1"/>
  <c r="Y15" i="4"/>
  <c r="Z15" i="4" s="1"/>
  <c r="Y14" i="4"/>
  <c r="Z14" i="4" s="1"/>
  <c r="Y13" i="4"/>
  <c r="Z13" i="4" s="1"/>
  <c r="Y12" i="4"/>
  <c r="Z12" i="4" s="1"/>
  <c r="Y11" i="4"/>
  <c r="Z11" i="4" s="1"/>
  <c r="Y10" i="4"/>
  <c r="Z10" i="4" s="1"/>
  <c r="Y9" i="4"/>
  <c r="Z9" i="4" s="1"/>
  <c r="Y8" i="4"/>
  <c r="Z8" i="4" s="1"/>
  <c r="Y7" i="4"/>
  <c r="Z7" i="4" s="1"/>
  <c r="Y6" i="4"/>
  <c r="Z6" i="4" s="1"/>
  <c r="Y5" i="4"/>
  <c r="Z5" i="4" s="1"/>
  <c r="Y4" i="4"/>
  <c r="Z4" i="4" s="1"/>
  <c r="X22" i="4"/>
  <c r="W22" i="4"/>
  <c r="S112" i="4"/>
  <c r="T112" i="4" s="1"/>
  <c r="S111" i="4"/>
  <c r="T111" i="4" s="1"/>
  <c r="S110" i="4"/>
  <c r="T110" i="4" s="1"/>
  <c r="S109" i="4"/>
  <c r="T109" i="4" s="1"/>
  <c r="S108" i="4"/>
  <c r="T108" i="4" s="1"/>
  <c r="S107" i="4"/>
  <c r="T107" i="4" s="1"/>
  <c r="S106" i="4"/>
  <c r="T106" i="4" s="1"/>
  <c r="S105" i="4"/>
  <c r="T105" i="4" s="1"/>
  <c r="S104" i="4"/>
  <c r="T104" i="4" s="1"/>
  <c r="S103" i="4"/>
  <c r="T103" i="4" s="1"/>
  <c r="S102" i="4"/>
  <c r="T102" i="4" s="1"/>
  <c r="S101" i="4"/>
  <c r="T101" i="4" s="1"/>
  <c r="R113" i="4"/>
  <c r="Q113" i="4"/>
  <c r="S97" i="4"/>
  <c r="T97" i="4" s="1"/>
  <c r="S96" i="4"/>
  <c r="T96" i="4" s="1"/>
  <c r="S95" i="4"/>
  <c r="T95" i="4" s="1"/>
  <c r="S94" i="4"/>
  <c r="T94" i="4" s="1"/>
  <c r="S93" i="4"/>
  <c r="T93" i="4" s="1"/>
  <c r="R98" i="4"/>
  <c r="Q98" i="4"/>
  <c r="S89" i="4"/>
  <c r="T89" i="4" s="1"/>
  <c r="S88" i="4"/>
  <c r="T88" i="4" s="1"/>
  <c r="S87" i="4"/>
  <c r="T87" i="4" s="1"/>
  <c r="S86" i="4"/>
  <c r="T86" i="4" s="1"/>
  <c r="S85" i="4"/>
  <c r="T85" i="4" s="1"/>
  <c r="S84" i="4"/>
  <c r="T84" i="4" s="1"/>
  <c r="S83" i="4"/>
  <c r="T83" i="4" s="1"/>
  <c r="S82" i="4"/>
  <c r="T82" i="4" s="1"/>
  <c r="S81" i="4"/>
  <c r="T81" i="4" s="1"/>
  <c r="S80" i="4"/>
  <c r="T80" i="4" s="1"/>
  <c r="S79" i="4"/>
  <c r="T79" i="4" s="1"/>
  <c r="S78" i="4"/>
  <c r="T78" i="4" s="1"/>
  <c r="S77" i="4"/>
  <c r="T77" i="4" s="1"/>
  <c r="S76" i="4"/>
  <c r="T76" i="4" s="1"/>
  <c r="S75" i="4"/>
  <c r="T75" i="4" s="1"/>
  <c r="S74" i="4"/>
  <c r="T74" i="4" s="1"/>
  <c r="S73" i="4"/>
  <c r="T73" i="4" s="1"/>
  <c r="S72" i="4"/>
  <c r="T72" i="4" s="1"/>
  <c r="S71" i="4"/>
  <c r="T71" i="4" s="1"/>
  <c r="S70" i="4"/>
  <c r="T70" i="4" s="1"/>
  <c r="S69" i="4"/>
  <c r="T69" i="4" s="1"/>
  <c r="S68" i="4"/>
  <c r="T68" i="4" s="1"/>
  <c r="S67" i="4"/>
  <c r="T67" i="4" s="1"/>
  <c r="S66" i="4"/>
  <c r="T66" i="4" s="1"/>
  <c r="S65" i="4"/>
  <c r="T65" i="4" s="1"/>
  <c r="S64" i="4"/>
  <c r="T64" i="4" s="1"/>
  <c r="R90" i="4"/>
  <c r="Q90" i="4"/>
  <c r="S60" i="4"/>
  <c r="T60" i="4" s="1"/>
  <c r="S59" i="4"/>
  <c r="T59" i="4" s="1"/>
  <c r="S58" i="4"/>
  <c r="T58" i="4" s="1"/>
  <c r="S57" i="4"/>
  <c r="T57" i="4" s="1"/>
  <c r="S56" i="4"/>
  <c r="T56" i="4" s="1"/>
  <c r="S55" i="4"/>
  <c r="T55" i="4" s="1"/>
  <c r="S54" i="4"/>
  <c r="T54" i="4" s="1"/>
  <c r="S53" i="4"/>
  <c r="T53" i="4" s="1"/>
  <c r="S52" i="4"/>
  <c r="T52" i="4" s="1"/>
  <c r="S51" i="4"/>
  <c r="T51" i="4" s="1"/>
  <c r="R61" i="4"/>
  <c r="Q61" i="4"/>
  <c r="S47" i="4"/>
  <c r="T47" i="4" s="1"/>
  <c r="S46" i="4"/>
  <c r="T46" i="4" s="1"/>
  <c r="S45" i="4"/>
  <c r="T45" i="4" s="1"/>
  <c r="S44" i="4"/>
  <c r="T44" i="4" s="1"/>
  <c r="S43" i="4"/>
  <c r="T43" i="4" s="1"/>
  <c r="S42" i="4"/>
  <c r="T42" i="4" s="1"/>
  <c r="R48" i="4"/>
  <c r="Q48" i="4"/>
  <c r="S38" i="4"/>
  <c r="T38" i="4" s="1"/>
  <c r="S37" i="4"/>
  <c r="T37" i="4" s="1"/>
  <c r="S36" i="4"/>
  <c r="T36" i="4" s="1"/>
  <c r="S35" i="4"/>
  <c r="T35" i="4" s="1"/>
  <c r="S34" i="4"/>
  <c r="T34" i="4" s="1"/>
  <c r="S33" i="4"/>
  <c r="T33" i="4" s="1"/>
  <c r="R39" i="4"/>
  <c r="Q39" i="4"/>
  <c r="S39" i="4" s="1"/>
  <c r="T39" i="4" s="1"/>
  <c r="S29" i="4"/>
  <c r="T29" i="4" s="1"/>
  <c r="S28" i="4"/>
  <c r="T28" i="4" s="1"/>
  <c r="S27" i="4"/>
  <c r="T27" i="4" s="1"/>
  <c r="R30" i="4"/>
  <c r="Q30" i="4"/>
  <c r="S23" i="4"/>
  <c r="T23" i="4" s="1"/>
  <c r="S22" i="4"/>
  <c r="T22" i="4" s="1"/>
  <c r="S21" i="4"/>
  <c r="T21" i="4" s="1"/>
  <c r="S20" i="4"/>
  <c r="T20" i="4" s="1"/>
  <c r="S19" i="4"/>
  <c r="T19" i="4" s="1"/>
  <c r="S18" i="4"/>
  <c r="T18" i="4" s="1"/>
  <c r="S17" i="4"/>
  <c r="T17" i="4" s="1"/>
  <c r="S16" i="4"/>
  <c r="T16" i="4" s="1"/>
  <c r="S15" i="4"/>
  <c r="T15" i="4" s="1"/>
  <c r="S14" i="4"/>
  <c r="T14" i="4" s="1"/>
  <c r="S13" i="4"/>
  <c r="T13" i="4" s="1"/>
  <c r="S12" i="4"/>
  <c r="T12" i="4" s="1"/>
  <c r="S11" i="4"/>
  <c r="T11" i="4" s="1"/>
  <c r="S10" i="4"/>
  <c r="T10" i="4" s="1"/>
  <c r="S9" i="4"/>
  <c r="T9" i="4" s="1"/>
  <c r="S8" i="4"/>
  <c r="T8" i="4" s="1"/>
  <c r="S7" i="4"/>
  <c r="T7" i="4" s="1"/>
  <c r="S6" i="4"/>
  <c r="T6" i="4" s="1"/>
  <c r="S5" i="4"/>
  <c r="T5" i="4" s="1"/>
  <c r="S4" i="4"/>
  <c r="T4" i="4" s="1"/>
  <c r="R24" i="4"/>
  <c r="Q24" i="4"/>
  <c r="N98" i="4"/>
  <c r="N97" i="4"/>
  <c r="M106" i="4"/>
  <c r="N106" i="4" s="1"/>
  <c r="M105" i="4"/>
  <c r="N105" i="4" s="1"/>
  <c r="M104" i="4"/>
  <c r="N104" i="4" s="1"/>
  <c r="M103" i="4"/>
  <c r="N103" i="4" s="1"/>
  <c r="M102" i="4"/>
  <c r="N102" i="4" s="1"/>
  <c r="M101" i="4"/>
  <c r="N101" i="4" s="1"/>
  <c r="M100" i="4"/>
  <c r="N100" i="4" s="1"/>
  <c r="M99" i="4"/>
  <c r="N99" i="4" s="1"/>
  <c r="M98" i="4"/>
  <c r="M97" i="4"/>
  <c r="L107" i="4"/>
  <c r="K107" i="4"/>
  <c r="M93" i="4"/>
  <c r="N93" i="4" s="1"/>
  <c r="M92" i="4"/>
  <c r="N92" i="4" s="1"/>
  <c r="M91" i="4"/>
  <c r="N91" i="4" s="1"/>
  <c r="M90" i="4"/>
  <c r="N90" i="4" s="1"/>
  <c r="M89" i="4"/>
  <c r="N89" i="4" s="1"/>
  <c r="L94" i="4"/>
  <c r="K94" i="4"/>
  <c r="M85" i="4"/>
  <c r="N85" i="4" s="1"/>
  <c r="M84" i="4"/>
  <c r="N84" i="4" s="1"/>
  <c r="M83" i="4"/>
  <c r="N83" i="4" s="1"/>
  <c r="M82" i="4"/>
  <c r="N82" i="4" s="1"/>
  <c r="M81" i="4"/>
  <c r="N81" i="4" s="1"/>
  <c r="M80" i="4"/>
  <c r="N80" i="4" s="1"/>
  <c r="M79" i="4"/>
  <c r="N79" i="4" s="1"/>
  <c r="M78" i="4"/>
  <c r="N78" i="4" s="1"/>
  <c r="M77" i="4"/>
  <c r="N77" i="4" s="1"/>
  <c r="M76" i="4"/>
  <c r="N76" i="4" s="1"/>
  <c r="M75" i="4"/>
  <c r="N75" i="4" s="1"/>
  <c r="M74" i="4"/>
  <c r="N74" i="4" s="1"/>
  <c r="M73" i="4"/>
  <c r="N73" i="4" s="1"/>
  <c r="M72" i="4"/>
  <c r="N72" i="4" s="1"/>
  <c r="M71" i="4"/>
  <c r="N71" i="4" s="1"/>
  <c r="M70" i="4"/>
  <c r="N70" i="4" s="1"/>
  <c r="M69" i="4"/>
  <c r="N69" i="4" s="1"/>
  <c r="M68" i="4"/>
  <c r="N68" i="4" s="1"/>
  <c r="M67" i="4"/>
  <c r="N67" i="4" s="1"/>
  <c r="M66" i="4"/>
  <c r="N66" i="4" s="1"/>
  <c r="M65" i="4"/>
  <c r="N65" i="4" s="1"/>
  <c r="M64" i="4"/>
  <c r="N64" i="4" s="1"/>
  <c r="M63" i="4"/>
  <c r="N63" i="4" s="1"/>
  <c r="L86" i="4"/>
  <c r="K86" i="4"/>
  <c r="M86" i="4" s="1"/>
  <c r="N86" i="4" s="1"/>
  <c r="N57" i="4"/>
  <c r="M59" i="4"/>
  <c r="N59" i="4" s="1"/>
  <c r="M58" i="4"/>
  <c r="N58" i="4" s="1"/>
  <c r="M57" i="4"/>
  <c r="M56" i="4"/>
  <c r="N56" i="4" s="1"/>
  <c r="M55" i="4"/>
  <c r="N55" i="4" s="1"/>
  <c r="M54" i="4"/>
  <c r="N54" i="4" s="1"/>
  <c r="M53" i="4"/>
  <c r="N53" i="4" s="1"/>
  <c r="M52" i="4"/>
  <c r="N52" i="4" s="1"/>
  <c r="M51" i="4"/>
  <c r="N51" i="4" s="1"/>
  <c r="M50" i="4"/>
  <c r="N50" i="4" s="1"/>
  <c r="L60" i="4"/>
  <c r="K60" i="4"/>
  <c r="M60" i="4" s="1"/>
  <c r="M46" i="4"/>
  <c r="N46" i="4" s="1"/>
  <c r="M45" i="4"/>
  <c r="N45" i="4" s="1"/>
  <c r="M44" i="4"/>
  <c r="N44" i="4" s="1"/>
  <c r="M43" i="4"/>
  <c r="N43" i="4" s="1"/>
  <c r="M42" i="4"/>
  <c r="N42" i="4" s="1"/>
  <c r="L47" i="4"/>
  <c r="K47" i="4"/>
  <c r="M47" i="4" s="1"/>
  <c r="M38" i="4"/>
  <c r="N38" i="4" s="1"/>
  <c r="M37" i="4"/>
  <c r="N37" i="4" s="1"/>
  <c r="M36" i="4"/>
  <c r="N36" i="4" s="1"/>
  <c r="M35" i="4"/>
  <c r="N35" i="4" s="1"/>
  <c r="M34" i="4"/>
  <c r="N34" i="4" s="1"/>
  <c r="M33" i="4"/>
  <c r="N33" i="4" s="1"/>
  <c r="L39" i="4"/>
  <c r="K39" i="4"/>
  <c r="M29" i="4"/>
  <c r="N29" i="4" s="1"/>
  <c r="M28" i="4"/>
  <c r="N28" i="4" s="1"/>
  <c r="M27" i="4"/>
  <c r="N27" i="4" s="1"/>
  <c r="L30" i="4"/>
  <c r="K30" i="4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M4" i="4"/>
  <c r="N4" i="4" s="1"/>
  <c r="L24" i="4"/>
  <c r="K24" i="4"/>
  <c r="H80" i="4"/>
  <c r="H79" i="4"/>
  <c r="H78" i="4"/>
  <c r="H77" i="4"/>
  <c r="H76" i="4"/>
  <c r="H75" i="4"/>
  <c r="H74" i="4"/>
  <c r="H73" i="4"/>
  <c r="G81" i="4"/>
  <c r="H69" i="4"/>
  <c r="H68" i="4"/>
  <c r="H67" i="4"/>
  <c r="H66" i="4"/>
  <c r="G70" i="4"/>
  <c r="H62" i="4"/>
  <c r="H61" i="4"/>
  <c r="H60" i="4"/>
  <c r="H59" i="4"/>
  <c r="H58" i="4"/>
  <c r="H57" i="4"/>
  <c r="H56" i="4"/>
  <c r="H55" i="4"/>
  <c r="H54" i="4"/>
  <c r="H53" i="4"/>
  <c r="H52" i="4"/>
  <c r="H51" i="4"/>
  <c r="H50" i="4"/>
  <c r="G63" i="4"/>
  <c r="H46" i="4"/>
  <c r="H45" i="4"/>
  <c r="H44" i="4"/>
  <c r="H43" i="4"/>
  <c r="H42" i="4"/>
  <c r="H41" i="4"/>
  <c r="H40" i="4"/>
  <c r="H39" i="4"/>
  <c r="G47" i="4"/>
  <c r="H35" i="4"/>
  <c r="H34" i="4"/>
  <c r="H33" i="4"/>
  <c r="H32" i="4"/>
  <c r="G36" i="4"/>
  <c r="H28" i="4"/>
  <c r="H27" i="4"/>
  <c r="H26" i="4"/>
  <c r="H25" i="4"/>
  <c r="G29" i="4"/>
  <c r="H21" i="4"/>
  <c r="H20" i="4"/>
  <c r="H19" i="4"/>
  <c r="G22" i="4"/>
  <c r="H15" i="4"/>
  <c r="H14" i="4"/>
  <c r="H13" i="4"/>
  <c r="H12" i="4"/>
  <c r="H11" i="4"/>
  <c r="H10" i="4"/>
  <c r="H9" i="4"/>
  <c r="H8" i="4"/>
  <c r="H7" i="4"/>
  <c r="H6" i="4"/>
  <c r="H5" i="4"/>
  <c r="H4" i="4"/>
  <c r="G16" i="4"/>
  <c r="D74" i="4"/>
  <c r="D73" i="4"/>
  <c r="D72" i="4"/>
  <c r="D71" i="4"/>
  <c r="C75" i="4"/>
  <c r="B75" i="4"/>
  <c r="D10" i="4"/>
  <c r="D9" i="4"/>
  <c r="D8" i="4"/>
  <c r="D7" i="4"/>
  <c r="D6" i="4"/>
  <c r="D5" i="4"/>
  <c r="D4" i="4"/>
  <c r="C11" i="4"/>
  <c r="B11" i="4"/>
  <c r="D88" i="4"/>
  <c r="D87" i="4"/>
  <c r="D86" i="4"/>
  <c r="D85" i="4"/>
  <c r="D84" i="4"/>
  <c r="D83" i="4"/>
  <c r="D82" i="4"/>
  <c r="D81" i="4"/>
  <c r="D80" i="4"/>
  <c r="D79" i="4"/>
  <c r="D78" i="4"/>
  <c r="C89" i="4"/>
  <c r="B89" i="4"/>
  <c r="D67" i="4"/>
  <c r="D66" i="4"/>
  <c r="D65" i="4"/>
  <c r="D64" i="4"/>
  <c r="D63" i="4"/>
  <c r="D62" i="4"/>
  <c r="D61" i="4"/>
  <c r="D60" i="4"/>
  <c r="D59" i="4"/>
  <c r="D58" i="4"/>
  <c r="D57" i="4"/>
  <c r="D56" i="4"/>
  <c r="D55" i="4"/>
  <c r="D54" i="4"/>
  <c r="D53" i="4"/>
  <c r="D52" i="4"/>
  <c r="D51" i="4"/>
  <c r="D50" i="4"/>
  <c r="D49" i="4"/>
  <c r="D48" i="4"/>
  <c r="D47" i="4"/>
  <c r="D46" i="4"/>
  <c r="C68" i="4"/>
  <c r="B68" i="4"/>
  <c r="D42" i="4"/>
  <c r="D41" i="4"/>
  <c r="D40" i="4"/>
  <c r="D39" i="4"/>
  <c r="D38" i="4"/>
  <c r="D37" i="4"/>
  <c r="D36" i="4"/>
  <c r="D35" i="4"/>
  <c r="D34" i="4"/>
  <c r="D33" i="4"/>
  <c r="C43" i="4"/>
  <c r="B43" i="4"/>
  <c r="D29" i="4"/>
  <c r="D28" i="4"/>
  <c r="D27" i="4"/>
  <c r="D26" i="4"/>
  <c r="C30" i="4"/>
  <c r="B30" i="4"/>
  <c r="D22" i="4"/>
  <c r="D21" i="4"/>
  <c r="D20" i="4"/>
  <c r="C23" i="4"/>
  <c r="B23" i="4"/>
  <c r="D23" i="4" s="1"/>
  <c r="D16" i="4"/>
  <c r="D15" i="4"/>
  <c r="D14" i="4"/>
  <c r="C17" i="4"/>
  <c r="D17" i="4" s="1"/>
  <c r="B17" i="4"/>
  <c r="D89" i="4" l="1"/>
  <c r="S24" i="4"/>
  <c r="D75" i="4"/>
  <c r="S113" i="4"/>
  <c r="T113" i="4" s="1"/>
  <c r="S30" i="4"/>
  <c r="T30" i="4" s="1"/>
  <c r="D43" i="4"/>
  <c r="S98" i="4"/>
  <c r="T98" i="4" s="1"/>
  <c r="M94" i="4"/>
  <c r="N94" i="4" s="1"/>
  <c r="M24" i="4"/>
  <c r="N24" i="4" s="1"/>
  <c r="M107" i="4"/>
  <c r="N107" i="4" s="1"/>
  <c r="S48" i="4"/>
  <c r="T48" i="4" s="1"/>
  <c r="T24" i="4"/>
  <c r="Y28" i="4"/>
  <c r="Z28" i="4" s="1"/>
  <c r="AE39" i="4"/>
  <c r="AF39" i="4" s="1"/>
  <c r="AE21" i="4"/>
  <c r="AF21" i="4" s="1"/>
  <c r="N60" i="4"/>
  <c r="Z44" i="4"/>
  <c r="AF33" i="4"/>
  <c r="D11" i="4"/>
  <c r="N47" i="4"/>
  <c r="S61" i="4"/>
  <c r="T61" i="4" s="1"/>
  <c r="S90" i="4"/>
  <c r="T90" i="4" s="1"/>
  <c r="Y57" i="4"/>
  <c r="Z57" i="4" s="1"/>
  <c r="H16" i="4"/>
  <c r="H29" i="4"/>
  <c r="Z82" i="4"/>
  <c r="Y22" i="4"/>
  <c r="Z22" i="4" s="1"/>
  <c r="M39" i="4"/>
  <c r="N39" i="4" s="1"/>
  <c r="D68" i="4"/>
  <c r="H36" i="4"/>
  <c r="D30" i="4"/>
  <c r="H22" i="4"/>
  <c r="H47" i="4"/>
  <c r="M30" i="4"/>
  <c r="N30" i="4" s="1"/>
  <c r="H81" i="4"/>
  <c r="H70" i="4"/>
  <c r="H63" i="4"/>
  <c r="K53" i="10"/>
  <c r="K52" i="10"/>
  <c r="K51" i="10"/>
  <c r="K50" i="10"/>
  <c r="K49" i="10"/>
  <c r="K48" i="10"/>
  <c r="K47" i="10"/>
  <c r="I53" i="10"/>
  <c r="I52" i="10"/>
  <c r="I51" i="10"/>
  <c r="I50" i="10"/>
  <c r="I49" i="10"/>
  <c r="I48" i="10"/>
  <c r="I47" i="10"/>
  <c r="J54" i="10"/>
  <c r="H54" i="10"/>
  <c r="K43" i="10"/>
  <c r="K42" i="10"/>
  <c r="K41" i="10"/>
  <c r="I43" i="10"/>
  <c r="I42" i="10"/>
  <c r="I41" i="10"/>
  <c r="J44" i="10"/>
  <c r="H44" i="10"/>
  <c r="K37" i="10"/>
  <c r="K36" i="10"/>
  <c r="K35" i="10"/>
  <c r="K34" i="10"/>
  <c r="K33" i="10"/>
  <c r="K32" i="10"/>
  <c r="K31" i="10"/>
  <c r="K30" i="10"/>
  <c r="K29" i="10"/>
  <c r="K28" i="10"/>
  <c r="K27" i="10"/>
  <c r="K26" i="10"/>
  <c r="K25" i="10"/>
  <c r="K24" i="10"/>
  <c r="K23" i="10"/>
  <c r="K22" i="10"/>
  <c r="K21" i="10"/>
  <c r="K20" i="10"/>
  <c r="K19" i="10"/>
  <c r="I37" i="10"/>
  <c r="I36" i="10"/>
  <c r="I35" i="10"/>
  <c r="I34" i="10"/>
  <c r="I33" i="10"/>
  <c r="I32" i="10"/>
  <c r="I31" i="10"/>
  <c r="I30" i="10"/>
  <c r="I29" i="10"/>
  <c r="I28" i="10"/>
  <c r="I27" i="10"/>
  <c r="I26" i="10"/>
  <c r="I25" i="10"/>
  <c r="I24" i="10"/>
  <c r="I23" i="10"/>
  <c r="I22" i="10"/>
  <c r="I21" i="10"/>
  <c r="I20" i="10"/>
  <c r="I19" i="10"/>
  <c r="J38" i="10"/>
  <c r="H38" i="10"/>
  <c r="K15" i="10"/>
  <c r="K14" i="10"/>
  <c r="K13" i="10"/>
  <c r="K12" i="10"/>
  <c r="K11" i="10"/>
  <c r="K10" i="10"/>
  <c r="K16" i="10" s="1"/>
  <c r="I15" i="10"/>
  <c r="I14" i="10"/>
  <c r="I13" i="10"/>
  <c r="I12" i="10"/>
  <c r="I11" i="10"/>
  <c r="I16" i="10"/>
  <c r="I10" i="10"/>
  <c r="J16" i="10"/>
  <c r="H16" i="10"/>
  <c r="K6" i="10"/>
  <c r="K5" i="10"/>
  <c r="K4" i="10"/>
  <c r="K3" i="10"/>
  <c r="K2" i="10"/>
  <c r="I6" i="10"/>
  <c r="I5" i="10"/>
  <c r="I4" i="10"/>
  <c r="I3" i="10"/>
  <c r="I2" i="10"/>
  <c r="J7" i="10"/>
  <c r="H7" i="10"/>
  <c r="E42" i="10"/>
  <c r="E41" i="10"/>
  <c r="E40" i="10"/>
  <c r="E39" i="10"/>
  <c r="E38" i="10"/>
  <c r="E37" i="10"/>
  <c r="E36" i="10"/>
  <c r="E43" i="10" s="1"/>
  <c r="E35" i="10"/>
  <c r="C42" i="10"/>
  <c r="C41" i="10"/>
  <c r="C40" i="10"/>
  <c r="C39" i="10"/>
  <c r="C38" i="10"/>
  <c r="C37" i="10"/>
  <c r="C36" i="10"/>
  <c r="C35" i="10"/>
  <c r="D43" i="10"/>
  <c r="B43" i="10"/>
  <c r="E31" i="10"/>
  <c r="E30" i="10"/>
  <c r="E29" i="10"/>
  <c r="E28" i="10"/>
  <c r="E27" i="10"/>
  <c r="E26" i="10"/>
  <c r="E25" i="10"/>
  <c r="E24" i="10"/>
  <c r="E23" i="10"/>
  <c r="E22" i="10"/>
  <c r="E21" i="10"/>
  <c r="E20" i="10"/>
  <c r="E19" i="10"/>
  <c r="E18" i="10"/>
  <c r="E17" i="10"/>
  <c r="E16" i="10"/>
  <c r="E15" i="10"/>
  <c r="E14" i="10"/>
  <c r="E13" i="10"/>
  <c r="C32" i="10"/>
  <c r="C31" i="10"/>
  <c r="C30" i="10"/>
  <c r="C29" i="10"/>
  <c r="C28" i="10"/>
  <c r="C27" i="10"/>
  <c r="C26" i="10"/>
  <c r="C25" i="10"/>
  <c r="C24" i="10"/>
  <c r="C23" i="10"/>
  <c r="C22" i="10"/>
  <c r="C21" i="10"/>
  <c r="C20" i="10"/>
  <c r="C19" i="10"/>
  <c r="C18" i="10"/>
  <c r="C17" i="10"/>
  <c r="C16" i="10"/>
  <c r="C15" i="10"/>
  <c r="C14" i="10"/>
  <c r="C13" i="10"/>
  <c r="D31" i="10"/>
  <c r="B31" i="10"/>
  <c r="D32" i="10"/>
  <c r="B32" i="10"/>
  <c r="B10" i="10"/>
  <c r="K54" i="10" l="1"/>
  <c r="I54" i="10"/>
  <c r="K44" i="10"/>
  <c r="I44" i="10"/>
  <c r="K38" i="10"/>
  <c r="I38" i="10"/>
  <c r="K7" i="10"/>
  <c r="I7" i="10"/>
  <c r="C43" i="10"/>
  <c r="E32" i="10"/>
  <c r="O37" i="3" l="1"/>
  <c r="O30" i="3"/>
  <c r="O16" i="3"/>
  <c r="O6" i="3"/>
  <c r="O36" i="3"/>
  <c r="O35" i="3"/>
  <c r="O34" i="3"/>
  <c r="O33" i="3"/>
  <c r="O29" i="3"/>
  <c r="O28" i="3"/>
  <c r="O27" i="3"/>
  <c r="O26" i="3"/>
  <c r="O25" i="3"/>
  <c r="O24" i="3"/>
  <c r="O23" i="3"/>
  <c r="O22" i="3"/>
  <c r="O21" i="3"/>
  <c r="O20" i="3"/>
  <c r="O19" i="3"/>
  <c r="O15" i="3"/>
  <c r="O14" i="3"/>
  <c r="O13" i="3"/>
  <c r="O12" i="3"/>
  <c r="O11" i="3"/>
  <c r="O10" i="3"/>
  <c r="O9" i="3"/>
  <c r="O5" i="3"/>
  <c r="O4" i="3"/>
  <c r="G33" i="3"/>
  <c r="G32" i="3"/>
  <c r="G31" i="3"/>
  <c r="G30" i="3"/>
  <c r="G29" i="3"/>
  <c r="G28" i="3"/>
  <c r="G27" i="3"/>
  <c r="G26" i="3"/>
  <c r="G25" i="3"/>
  <c r="G22" i="3"/>
  <c r="G21" i="3"/>
  <c r="G20" i="3"/>
  <c r="G19" i="3"/>
  <c r="G18" i="3"/>
  <c r="G17" i="3"/>
  <c r="G16" i="3"/>
  <c r="G15" i="3"/>
  <c r="G14" i="3"/>
  <c r="G13" i="3"/>
  <c r="G12" i="3"/>
  <c r="G11" i="3"/>
  <c r="G10" i="3"/>
  <c r="G9" i="3"/>
  <c r="G8" i="3"/>
  <c r="G7" i="3"/>
  <c r="G6" i="3"/>
  <c r="G5" i="3"/>
  <c r="G4" i="3"/>
  <c r="D44" i="2" l="1"/>
  <c r="C44" i="2"/>
  <c r="B44" i="2"/>
  <c r="R27" i="9" l="1"/>
  <c r="R26" i="9"/>
  <c r="R25" i="9"/>
  <c r="R24" i="9"/>
  <c r="R23" i="9"/>
  <c r="R22" i="9"/>
  <c r="R21" i="9"/>
  <c r="R20" i="9"/>
  <c r="R19" i="9"/>
  <c r="R18" i="9"/>
  <c r="R17" i="9"/>
  <c r="R16" i="9"/>
  <c r="R15" i="9"/>
  <c r="R14" i="9"/>
  <c r="R13" i="9"/>
  <c r="R12" i="9"/>
  <c r="R11" i="9"/>
  <c r="R10" i="9"/>
  <c r="R9" i="9"/>
  <c r="R8" i="9"/>
  <c r="F27" i="9"/>
  <c r="F26" i="9"/>
  <c r="F25" i="9"/>
  <c r="F24" i="9"/>
  <c r="F23" i="9"/>
  <c r="F22" i="9"/>
  <c r="F21" i="9"/>
  <c r="F20" i="9"/>
  <c r="F19" i="9"/>
  <c r="F18" i="9"/>
  <c r="F17" i="9"/>
  <c r="F16" i="9"/>
  <c r="F15" i="9"/>
  <c r="F14" i="9"/>
  <c r="F13" i="9"/>
  <c r="F12" i="9"/>
  <c r="F11" i="9"/>
  <c r="F10" i="9"/>
  <c r="F9" i="9"/>
  <c r="F8" i="9"/>
  <c r="C169" i="9" l="1"/>
  <c r="C168" i="9"/>
  <c r="C167" i="9"/>
  <c r="C166" i="9"/>
  <c r="C165" i="9"/>
  <c r="C164" i="9"/>
  <c r="C163" i="9"/>
  <c r="C162" i="9"/>
  <c r="C170" i="9" s="1"/>
  <c r="C161" i="9"/>
  <c r="C160" i="9"/>
  <c r="C159" i="9"/>
  <c r="C158" i="9"/>
  <c r="B170" i="9"/>
  <c r="C155" i="9"/>
  <c r="C154" i="9"/>
  <c r="C153" i="9"/>
  <c r="C152" i="9"/>
  <c r="C151" i="9"/>
  <c r="C150" i="9"/>
  <c r="C149" i="9"/>
  <c r="C148" i="9"/>
  <c r="C147" i="9"/>
  <c r="C146" i="9"/>
  <c r="C145" i="9"/>
  <c r="C144" i="9"/>
  <c r="C143" i="9"/>
  <c r="B155" i="9"/>
  <c r="C140" i="9"/>
  <c r="C139" i="9"/>
  <c r="C138" i="9"/>
  <c r="C137" i="9"/>
  <c r="C136" i="9"/>
  <c r="C135" i="9"/>
  <c r="C134" i="9"/>
  <c r="B140" i="9"/>
  <c r="C130" i="9"/>
  <c r="C129" i="9"/>
  <c r="C131" i="9" s="1"/>
  <c r="C128" i="9"/>
  <c r="B131" i="9"/>
  <c r="C124" i="9"/>
  <c r="C123" i="9"/>
  <c r="C125" i="9" s="1"/>
  <c r="C122" i="9"/>
  <c r="C121" i="9"/>
  <c r="C120" i="9"/>
  <c r="C119" i="9"/>
  <c r="C118" i="9"/>
  <c r="C117" i="9"/>
  <c r="B125" i="9"/>
  <c r="C114" i="9"/>
  <c r="B114" i="9"/>
  <c r="C113" i="9"/>
  <c r="C112" i="9"/>
  <c r="C111" i="9"/>
  <c r="C110" i="9"/>
  <c r="C109" i="9"/>
  <c r="C108" i="9"/>
  <c r="C107" i="9"/>
  <c r="C106" i="9"/>
  <c r="C105" i="9"/>
  <c r="C104" i="9"/>
  <c r="C103" i="9"/>
  <c r="C102" i="9"/>
  <c r="C101" i="9"/>
  <c r="C100" i="9"/>
  <c r="C99" i="9"/>
  <c r="C98" i="9"/>
  <c r="C97" i="9"/>
  <c r="C96" i="9"/>
  <c r="C95" i="9"/>
  <c r="C94" i="9"/>
  <c r="R88" i="9"/>
  <c r="R87" i="9"/>
  <c r="R86" i="9"/>
  <c r="R85" i="9"/>
  <c r="R84" i="9"/>
  <c r="R83" i="9"/>
  <c r="R82" i="9"/>
  <c r="R81" i="9"/>
  <c r="R80" i="9"/>
  <c r="R79" i="9"/>
  <c r="R78" i="9"/>
  <c r="R77" i="9"/>
  <c r="Q88" i="9"/>
  <c r="Q87" i="9"/>
  <c r="Q86" i="9"/>
  <c r="Q85" i="9"/>
  <c r="Q84" i="9"/>
  <c r="Q83" i="9"/>
  <c r="Q82" i="9"/>
  <c r="Q81" i="9"/>
  <c r="Q80" i="9"/>
  <c r="Q79" i="9"/>
  <c r="Q78" i="9"/>
  <c r="Q77" i="9"/>
  <c r="P88" i="9"/>
  <c r="P87" i="9"/>
  <c r="P86" i="9"/>
  <c r="P85" i="9"/>
  <c r="P84" i="9"/>
  <c r="P83" i="9"/>
  <c r="P82" i="9"/>
  <c r="P81" i="9"/>
  <c r="P80" i="9"/>
  <c r="P79" i="9"/>
  <c r="P78" i="9"/>
  <c r="P77" i="9"/>
  <c r="O88" i="9"/>
  <c r="O87" i="9"/>
  <c r="O86" i="9"/>
  <c r="O85" i="9"/>
  <c r="O84" i="9"/>
  <c r="O83" i="9"/>
  <c r="O82" i="9"/>
  <c r="O81" i="9"/>
  <c r="O80" i="9"/>
  <c r="O79" i="9"/>
  <c r="O78" i="9"/>
  <c r="O77" i="9"/>
  <c r="K88" i="9"/>
  <c r="K87" i="9"/>
  <c r="K86" i="9"/>
  <c r="K85" i="9"/>
  <c r="K84" i="9"/>
  <c r="K83" i="9"/>
  <c r="K82" i="9"/>
  <c r="K81" i="9"/>
  <c r="K80" i="9"/>
  <c r="K79" i="9"/>
  <c r="K78" i="9"/>
  <c r="K77" i="9"/>
  <c r="J88" i="9"/>
  <c r="J87" i="9"/>
  <c r="J86" i="9"/>
  <c r="J85" i="9"/>
  <c r="J84" i="9"/>
  <c r="J83" i="9"/>
  <c r="J82" i="9"/>
  <c r="J81" i="9"/>
  <c r="J80" i="9"/>
  <c r="J79" i="9"/>
  <c r="J78" i="9"/>
  <c r="J77" i="9"/>
  <c r="F88" i="9"/>
  <c r="F87" i="9"/>
  <c r="F86" i="9"/>
  <c r="F85" i="9"/>
  <c r="F84" i="9"/>
  <c r="F83" i="9"/>
  <c r="F82" i="9"/>
  <c r="F81" i="9"/>
  <c r="F80" i="9"/>
  <c r="F79" i="9"/>
  <c r="F89" i="9" s="1"/>
  <c r="F78" i="9"/>
  <c r="F77" i="9"/>
  <c r="E88" i="9"/>
  <c r="E87" i="9"/>
  <c r="E86" i="9"/>
  <c r="E85" i="9"/>
  <c r="E84" i="9"/>
  <c r="E83" i="9"/>
  <c r="E82" i="9"/>
  <c r="E81" i="9"/>
  <c r="E80" i="9"/>
  <c r="E79" i="9"/>
  <c r="E78" i="9"/>
  <c r="E77" i="9"/>
  <c r="N89" i="9"/>
  <c r="M89" i="9"/>
  <c r="L89" i="9"/>
  <c r="I89" i="9"/>
  <c r="H89" i="9"/>
  <c r="G89" i="9"/>
  <c r="D89" i="9"/>
  <c r="C89" i="9"/>
  <c r="B89" i="9"/>
  <c r="R72" i="9"/>
  <c r="R71" i="9"/>
  <c r="R70" i="9"/>
  <c r="R69" i="9"/>
  <c r="R68" i="9"/>
  <c r="R67" i="9"/>
  <c r="R66" i="9"/>
  <c r="R65" i="9"/>
  <c r="R64" i="9"/>
  <c r="R63" i="9"/>
  <c r="R62" i="9"/>
  <c r="R61" i="9"/>
  <c r="R73" i="9" s="1"/>
  <c r="Q72" i="9"/>
  <c r="Q71" i="9"/>
  <c r="Q70" i="9"/>
  <c r="Q69" i="9"/>
  <c r="Q68" i="9"/>
  <c r="Q67" i="9"/>
  <c r="Q66" i="9"/>
  <c r="Q65" i="9"/>
  <c r="Q64" i="9"/>
  <c r="Q63" i="9"/>
  <c r="Q62" i="9"/>
  <c r="Q61" i="9"/>
  <c r="P72" i="9"/>
  <c r="P71" i="9"/>
  <c r="P70" i="9"/>
  <c r="P69" i="9"/>
  <c r="P68" i="9"/>
  <c r="P67" i="9"/>
  <c r="P66" i="9"/>
  <c r="P65" i="9"/>
  <c r="P64" i="9"/>
  <c r="P63" i="9"/>
  <c r="P62" i="9"/>
  <c r="P61" i="9"/>
  <c r="O72" i="9"/>
  <c r="O71" i="9"/>
  <c r="O70" i="9"/>
  <c r="O69" i="9"/>
  <c r="O68" i="9"/>
  <c r="O67" i="9"/>
  <c r="O66" i="9"/>
  <c r="O65" i="9"/>
  <c r="O64" i="9"/>
  <c r="O63" i="9"/>
  <c r="O62" i="9"/>
  <c r="O61" i="9"/>
  <c r="K72" i="9"/>
  <c r="K71" i="9"/>
  <c r="K70" i="9"/>
  <c r="K69" i="9"/>
  <c r="K68" i="9"/>
  <c r="K67" i="9"/>
  <c r="K66" i="9"/>
  <c r="K65" i="9"/>
  <c r="K64" i="9"/>
  <c r="K63" i="9"/>
  <c r="K62" i="9"/>
  <c r="K61" i="9"/>
  <c r="J72" i="9"/>
  <c r="J71" i="9"/>
  <c r="J70" i="9"/>
  <c r="J69" i="9"/>
  <c r="J68" i="9"/>
  <c r="J67" i="9"/>
  <c r="J66" i="9"/>
  <c r="J65" i="9"/>
  <c r="J64" i="9"/>
  <c r="J63" i="9"/>
  <c r="J62" i="9"/>
  <c r="J61" i="9"/>
  <c r="F72" i="9"/>
  <c r="F71" i="9"/>
  <c r="F70" i="9"/>
  <c r="F69" i="9"/>
  <c r="F68" i="9"/>
  <c r="F67" i="9"/>
  <c r="F66" i="9"/>
  <c r="F65" i="9"/>
  <c r="F64" i="9"/>
  <c r="F63" i="9"/>
  <c r="F62" i="9"/>
  <c r="F61" i="9"/>
  <c r="E72" i="9"/>
  <c r="E71" i="9"/>
  <c r="E70" i="9"/>
  <c r="E69" i="9"/>
  <c r="E68" i="9"/>
  <c r="E67" i="9"/>
  <c r="E66" i="9"/>
  <c r="E65" i="9"/>
  <c r="E64" i="9"/>
  <c r="E63" i="9"/>
  <c r="E62" i="9"/>
  <c r="E61" i="9"/>
  <c r="N73" i="9"/>
  <c r="M73" i="9"/>
  <c r="L73" i="9"/>
  <c r="I73" i="9"/>
  <c r="H73" i="9"/>
  <c r="G73" i="9"/>
  <c r="D73" i="9"/>
  <c r="C73" i="9"/>
  <c r="B73" i="9"/>
  <c r="R56" i="9"/>
  <c r="R55" i="9"/>
  <c r="R54" i="9"/>
  <c r="R53" i="9"/>
  <c r="R52" i="9"/>
  <c r="R57" i="9" s="1"/>
  <c r="R51" i="9"/>
  <c r="Q56" i="9"/>
  <c r="Q55" i="9"/>
  <c r="Q54" i="9"/>
  <c r="Q53" i="9"/>
  <c r="Q52" i="9"/>
  <c r="Q51" i="9"/>
  <c r="P56" i="9"/>
  <c r="P55" i="9"/>
  <c r="P54" i="9"/>
  <c r="P53" i="9"/>
  <c r="P52" i="9"/>
  <c r="P51" i="9"/>
  <c r="O56" i="9"/>
  <c r="O55" i="9"/>
  <c r="O54" i="9"/>
  <c r="O53" i="9"/>
  <c r="O52" i="9"/>
  <c r="O51" i="9"/>
  <c r="K56" i="9"/>
  <c r="K55" i="9"/>
  <c r="K54" i="9"/>
  <c r="K53" i="9"/>
  <c r="K52" i="9"/>
  <c r="K51" i="9"/>
  <c r="J56" i="9"/>
  <c r="J55" i="9"/>
  <c r="J54" i="9"/>
  <c r="J53" i="9"/>
  <c r="J52" i="9"/>
  <c r="J51" i="9"/>
  <c r="F56" i="9"/>
  <c r="F55" i="9"/>
  <c r="F54" i="9"/>
  <c r="F53" i="9"/>
  <c r="F52" i="9"/>
  <c r="F51" i="9"/>
  <c r="F57" i="9" s="1"/>
  <c r="E56" i="9"/>
  <c r="E55" i="9"/>
  <c r="E54" i="9"/>
  <c r="E53" i="9"/>
  <c r="E52" i="9"/>
  <c r="E51" i="9"/>
  <c r="N57" i="9"/>
  <c r="M57" i="9"/>
  <c r="L57" i="9"/>
  <c r="I57" i="9"/>
  <c r="H57" i="9"/>
  <c r="G57" i="9"/>
  <c r="D57" i="9"/>
  <c r="C57" i="9"/>
  <c r="B57" i="9"/>
  <c r="R46" i="9"/>
  <c r="R45" i="9"/>
  <c r="R44" i="9"/>
  <c r="Q46" i="9"/>
  <c r="Q45" i="9"/>
  <c r="Q44" i="9"/>
  <c r="P46" i="9"/>
  <c r="P45" i="9"/>
  <c r="P44" i="9"/>
  <c r="O46" i="9"/>
  <c r="O45" i="9"/>
  <c r="O44" i="9"/>
  <c r="L47" i="9"/>
  <c r="M47" i="9"/>
  <c r="N47" i="9"/>
  <c r="K46" i="9"/>
  <c r="K45" i="9"/>
  <c r="K44" i="9"/>
  <c r="J46" i="9"/>
  <c r="J45" i="9"/>
  <c r="J44" i="9"/>
  <c r="F46" i="9"/>
  <c r="F45" i="9"/>
  <c r="F44" i="9"/>
  <c r="E46" i="9"/>
  <c r="E45" i="9"/>
  <c r="E44" i="9"/>
  <c r="I47" i="9"/>
  <c r="H47" i="9"/>
  <c r="G47" i="9"/>
  <c r="D47" i="9"/>
  <c r="C47" i="9"/>
  <c r="B47" i="9"/>
  <c r="R39" i="9"/>
  <c r="R38" i="9"/>
  <c r="R37" i="9"/>
  <c r="R36" i="9"/>
  <c r="R35" i="9"/>
  <c r="R34" i="9"/>
  <c r="R33" i="9"/>
  <c r="R32" i="9"/>
  <c r="Q39" i="9"/>
  <c r="Q38" i="9"/>
  <c r="Q37" i="9"/>
  <c r="Q36" i="9"/>
  <c r="Q35" i="9"/>
  <c r="Q34" i="9"/>
  <c r="Q33" i="9"/>
  <c r="Q32" i="9"/>
  <c r="P39" i="9"/>
  <c r="P38" i="9"/>
  <c r="P37" i="9"/>
  <c r="P36" i="9"/>
  <c r="P35" i="9"/>
  <c r="P34" i="9"/>
  <c r="P33" i="9"/>
  <c r="P32" i="9"/>
  <c r="O39" i="9"/>
  <c r="O38" i="9"/>
  <c r="O37" i="9"/>
  <c r="O36" i="9"/>
  <c r="O35" i="9"/>
  <c r="O34" i="9"/>
  <c r="O33" i="9"/>
  <c r="O32" i="9"/>
  <c r="K39" i="9"/>
  <c r="K38" i="9"/>
  <c r="K37" i="9"/>
  <c r="K36" i="9"/>
  <c r="K35" i="9"/>
  <c r="K34" i="9"/>
  <c r="K33" i="9"/>
  <c r="K32" i="9"/>
  <c r="J39" i="9"/>
  <c r="J38" i="9"/>
  <c r="J37" i="9"/>
  <c r="J36" i="9"/>
  <c r="J35" i="9"/>
  <c r="J34" i="9"/>
  <c r="J33" i="9"/>
  <c r="J32" i="9"/>
  <c r="F39" i="9"/>
  <c r="F38" i="9"/>
  <c r="F37" i="9"/>
  <c r="F36" i="9"/>
  <c r="F35" i="9"/>
  <c r="F34" i="9"/>
  <c r="F33" i="9"/>
  <c r="F32" i="9"/>
  <c r="E39" i="9"/>
  <c r="E38" i="9"/>
  <c r="E37" i="9"/>
  <c r="E36" i="9"/>
  <c r="E35" i="9"/>
  <c r="E34" i="9"/>
  <c r="E33" i="9"/>
  <c r="E32" i="9"/>
  <c r="N40" i="9"/>
  <c r="M40" i="9"/>
  <c r="L40" i="9"/>
  <c r="I40" i="9"/>
  <c r="H40" i="9"/>
  <c r="G40" i="9"/>
  <c r="D40" i="9"/>
  <c r="C40" i="9"/>
  <c r="B40" i="9"/>
  <c r="Q25" i="9"/>
  <c r="Q24" i="9"/>
  <c r="Q23" i="9"/>
  <c r="Q22" i="9"/>
  <c r="Q21" i="9"/>
  <c r="Q20" i="9"/>
  <c r="Q19" i="9"/>
  <c r="Q18" i="9"/>
  <c r="Q17" i="9"/>
  <c r="Q27" i="9" s="1"/>
  <c r="Q16" i="9"/>
  <c r="Q15" i="9"/>
  <c r="Q14" i="9"/>
  <c r="Q13" i="9"/>
  <c r="Q12" i="9"/>
  <c r="Q11" i="9"/>
  <c r="Q10" i="9"/>
  <c r="Q9" i="9"/>
  <c r="P27" i="9"/>
  <c r="P26" i="9"/>
  <c r="P25" i="9"/>
  <c r="P24" i="9"/>
  <c r="P23" i="9"/>
  <c r="P22" i="9"/>
  <c r="P21" i="9"/>
  <c r="P20" i="9"/>
  <c r="P19" i="9"/>
  <c r="P18" i="9"/>
  <c r="P17" i="9"/>
  <c r="P16" i="9"/>
  <c r="P15" i="9"/>
  <c r="P14" i="9"/>
  <c r="P13" i="9"/>
  <c r="P12" i="9"/>
  <c r="P11" i="9"/>
  <c r="P10" i="9"/>
  <c r="P9" i="9"/>
  <c r="P8" i="9"/>
  <c r="O26" i="9"/>
  <c r="O25" i="9"/>
  <c r="O24" i="9"/>
  <c r="O23" i="9"/>
  <c r="O22" i="9"/>
  <c r="O21" i="9"/>
  <c r="O20" i="9"/>
  <c r="O19" i="9"/>
  <c r="O18" i="9"/>
  <c r="O17" i="9"/>
  <c r="O16" i="9"/>
  <c r="O15" i="9"/>
  <c r="O14" i="9"/>
  <c r="O13" i="9"/>
  <c r="O12" i="9"/>
  <c r="O11" i="9"/>
  <c r="O27" i="9" s="1"/>
  <c r="O10" i="9"/>
  <c r="O9" i="9"/>
  <c r="O8" i="9"/>
  <c r="K26" i="9"/>
  <c r="K25" i="9"/>
  <c r="K24" i="9"/>
  <c r="K23" i="9"/>
  <c r="K22" i="9"/>
  <c r="K21" i="9"/>
  <c r="K20" i="9"/>
  <c r="K19" i="9"/>
  <c r="K18" i="9"/>
  <c r="K17" i="9"/>
  <c r="K16" i="9"/>
  <c r="K15" i="9"/>
  <c r="K14" i="9"/>
  <c r="K27" i="9" s="1"/>
  <c r="K13" i="9"/>
  <c r="K12" i="9"/>
  <c r="K11" i="9"/>
  <c r="K10" i="9"/>
  <c r="K9" i="9"/>
  <c r="K8" i="9"/>
  <c r="J26" i="9"/>
  <c r="J25" i="9"/>
  <c r="J24" i="9"/>
  <c r="J23" i="9"/>
  <c r="J22" i="9"/>
  <c r="J21" i="9"/>
  <c r="J20" i="9"/>
  <c r="J19" i="9"/>
  <c r="J18" i="9"/>
  <c r="J17" i="9"/>
  <c r="J16" i="9"/>
  <c r="J15" i="9"/>
  <c r="J14" i="9"/>
  <c r="J13" i="9"/>
  <c r="J12" i="9"/>
  <c r="J27" i="9" s="1"/>
  <c r="J11" i="9"/>
  <c r="J10" i="9"/>
  <c r="J9" i="9"/>
  <c r="J8" i="9"/>
  <c r="G27" i="9"/>
  <c r="H27" i="9"/>
  <c r="I27" i="9"/>
  <c r="E26" i="9"/>
  <c r="E25" i="9"/>
  <c r="E24" i="9"/>
  <c r="E23" i="9"/>
  <c r="E22" i="9"/>
  <c r="E21" i="9"/>
  <c r="E20" i="9"/>
  <c r="E19" i="9"/>
  <c r="E18" i="9"/>
  <c r="E17" i="9"/>
  <c r="E16" i="9"/>
  <c r="E15" i="9"/>
  <c r="E14" i="9"/>
  <c r="E13" i="9"/>
  <c r="E12" i="9"/>
  <c r="E11" i="9"/>
  <c r="E10" i="9"/>
  <c r="E9" i="9"/>
  <c r="E27" i="9"/>
  <c r="E8" i="9"/>
  <c r="Q8" i="9" s="1"/>
  <c r="N27" i="9"/>
  <c r="M27" i="9"/>
  <c r="L27" i="9"/>
  <c r="D27" i="9"/>
  <c r="C27" i="9"/>
  <c r="B27" i="9"/>
  <c r="N28" i="9"/>
  <c r="M28" i="9"/>
  <c r="L28" i="9"/>
  <c r="I28" i="9"/>
  <c r="H28" i="9"/>
  <c r="G28" i="9"/>
  <c r="D28" i="9"/>
  <c r="C28" i="9"/>
  <c r="B28" i="9"/>
  <c r="B4" i="9"/>
  <c r="Q26" i="9" l="1"/>
  <c r="R28" i="9" s="1"/>
  <c r="R89" i="9"/>
  <c r="Q89" i="9"/>
  <c r="P89" i="9"/>
  <c r="O89" i="9"/>
  <c r="K89" i="9"/>
  <c r="J89" i="9"/>
  <c r="E89" i="9"/>
  <c r="Q73" i="9"/>
  <c r="P73" i="9"/>
  <c r="O73" i="9"/>
  <c r="K73" i="9"/>
  <c r="J73" i="9"/>
  <c r="F73" i="9"/>
  <c r="E73" i="9"/>
  <c r="Q57" i="9"/>
  <c r="P57" i="9"/>
  <c r="O57" i="9"/>
  <c r="K57" i="9"/>
  <c r="J57" i="9"/>
  <c r="E57" i="9"/>
  <c r="R47" i="9"/>
  <c r="Q47" i="9"/>
  <c r="P47" i="9"/>
  <c r="O47" i="9"/>
  <c r="K47" i="9"/>
  <c r="J47" i="9"/>
  <c r="F47" i="9"/>
  <c r="E47" i="9"/>
  <c r="R40" i="9"/>
  <c r="Q40" i="9"/>
  <c r="P40" i="9"/>
  <c r="O40" i="9"/>
  <c r="K40" i="9"/>
  <c r="J40" i="9"/>
  <c r="F40" i="9"/>
  <c r="E40" i="9"/>
  <c r="P28" i="9"/>
  <c r="O28" i="9"/>
  <c r="K28" i="9"/>
  <c r="J28" i="9"/>
  <c r="F28" i="9"/>
  <c r="E28" i="9"/>
  <c r="Q28" i="9" l="1"/>
  <c r="G14" i="12"/>
  <c r="G13" i="12"/>
  <c r="G12" i="12"/>
  <c r="G11" i="12"/>
  <c r="F14" i="12"/>
  <c r="G7" i="12"/>
  <c r="G6" i="12"/>
  <c r="G5" i="12"/>
  <c r="G4" i="12"/>
  <c r="G3" i="12"/>
  <c r="G8" i="12" s="1"/>
  <c r="G2" i="12"/>
  <c r="F8" i="12"/>
  <c r="C30" i="12"/>
  <c r="C29" i="12"/>
  <c r="C28" i="12"/>
  <c r="C27" i="12"/>
  <c r="C26" i="12"/>
  <c r="B30" i="12"/>
  <c r="C22" i="12"/>
  <c r="C21" i="12"/>
  <c r="C20" i="12"/>
  <c r="C19" i="12"/>
  <c r="C18" i="12"/>
  <c r="C17" i="12"/>
  <c r="C16" i="12"/>
  <c r="C15" i="12"/>
  <c r="C14" i="12"/>
  <c r="C13" i="12"/>
  <c r="B23" i="12"/>
  <c r="C9" i="12"/>
  <c r="C8" i="12"/>
  <c r="C7" i="12"/>
  <c r="C6" i="12"/>
  <c r="C5" i="12"/>
  <c r="C4" i="12"/>
  <c r="C10" i="12" s="1"/>
  <c r="B10" i="12"/>
  <c r="C23" i="12" l="1"/>
  <c r="E5" i="8" l="1"/>
  <c r="B6" i="8"/>
  <c r="Y86" i="11"/>
  <c r="Y85" i="11"/>
  <c r="Y84" i="11"/>
  <c r="Y83" i="11"/>
  <c r="Y82" i="11"/>
  <c r="Y81" i="11"/>
  <c r="Y80" i="11"/>
  <c r="X86" i="11"/>
  <c r="X85" i="11"/>
  <c r="X84" i="11"/>
  <c r="X83" i="11"/>
  <c r="X82" i="11"/>
  <c r="X81" i="11"/>
  <c r="X80" i="11"/>
  <c r="X87" i="11" s="1"/>
  <c r="W86" i="11"/>
  <c r="W85" i="11"/>
  <c r="W84" i="11"/>
  <c r="W83" i="11"/>
  <c r="W82" i="11"/>
  <c r="W81" i="11"/>
  <c r="W80" i="11"/>
  <c r="T86" i="11"/>
  <c r="T85" i="11"/>
  <c r="T84" i="11"/>
  <c r="T83" i="11"/>
  <c r="T82" i="11"/>
  <c r="T81" i="11"/>
  <c r="T80" i="11"/>
  <c r="O86" i="11"/>
  <c r="O85" i="11"/>
  <c r="O84" i="11"/>
  <c r="O83" i="11"/>
  <c r="O82" i="11"/>
  <c r="O81" i="11"/>
  <c r="O80" i="11"/>
  <c r="L86" i="11"/>
  <c r="L85" i="11"/>
  <c r="L84" i="11"/>
  <c r="L83" i="11"/>
  <c r="L82" i="11"/>
  <c r="L81" i="11"/>
  <c r="L80" i="11"/>
  <c r="H86" i="11"/>
  <c r="H85" i="11"/>
  <c r="H84" i="11"/>
  <c r="H83" i="11"/>
  <c r="H82" i="11"/>
  <c r="H81" i="11"/>
  <c r="H80" i="11"/>
  <c r="H87" i="11" s="1"/>
  <c r="D86" i="11"/>
  <c r="D85" i="11"/>
  <c r="D84" i="11"/>
  <c r="D83" i="11"/>
  <c r="D82" i="11"/>
  <c r="D81" i="11"/>
  <c r="D80" i="11"/>
  <c r="V87" i="11"/>
  <c r="U87" i="11"/>
  <c r="S87" i="11"/>
  <c r="R87" i="11"/>
  <c r="Q87" i="11"/>
  <c r="P87" i="11"/>
  <c r="N87" i="11"/>
  <c r="M87" i="11"/>
  <c r="K87" i="11"/>
  <c r="J87" i="11"/>
  <c r="I87" i="11"/>
  <c r="G87" i="11"/>
  <c r="F87" i="11"/>
  <c r="E87" i="11"/>
  <c r="C87" i="11"/>
  <c r="B87" i="11"/>
  <c r="Y87" i="11" l="1"/>
  <c r="W87" i="11"/>
  <c r="T87" i="11"/>
  <c r="O87" i="11"/>
  <c r="L87" i="11"/>
  <c r="D87" i="11"/>
  <c r="M78" i="6" l="1"/>
  <c r="M77" i="6"/>
  <c r="M76" i="6"/>
  <c r="M75" i="6"/>
  <c r="L78" i="6"/>
  <c r="L77" i="6"/>
  <c r="L76" i="6"/>
  <c r="L75" i="6"/>
  <c r="L79" i="6" s="1"/>
  <c r="G79" i="6"/>
  <c r="E79" i="6"/>
  <c r="J79" i="6"/>
  <c r="I79" i="6"/>
  <c r="H79" i="6"/>
  <c r="F79" i="6"/>
  <c r="D79" i="6"/>
  <c r="C79" i="6"/>
  <c r="B79" i="6"/>
  <c r="M70" i="6"/>
  <c r="M69" i="6"/>
  <c r="M68" i="6"/>
  <c r="M67" i="6"/>
  <c r="M66" i="6"/>
  <c r="M65" i="6"/>
  <c r="M64" i="6"/>
  <c r="M63" i="6"/>
  <c r="M62" i="6"/>
  <c r="M61" i="6"/>
  <c r="L70" i="6"/>
  <c r="L69" i="6"/>
  <c r="L68" i="6"/>
  <c r="L67" i="6"/>
  <c r="L66" i="6"/>
  <c r="L65" i="6"/>
  <c r="L64" i="6"/>
  <c r="L63" i="6"/>
  <c r="L62" i="6"/>
  <c r="L61" i="6"/>
  <c r="L71" i="6" s="1"/>
  <c r="K71" i="6"/>
  <c r="I71" i="6"/>
  <c r="J71" i="6"/>
  <c r="H71" i="6"/>
  <c r="G71" i="6"/>
  <c r="F71" i="6"/>
  <c r="E71" i="6"/>
  <c r="D71" i="6"/>
  <c r="C71" i="6"/>
  <c r="B71" i="6"/>
  <c r="M56" i="6"/>
  <c r="M55" i="6"/>
  <c r="M54" i="6"/>
  <c r="M53" i="6"/>
  <c r="M52" i="6"/>
  <c r="M51" i="6"/>
  <c r="L56" i="6"/>
  <c r="L55" i="6"/>
  <c r="L57" i="6" s="1"/>
  <c r="L54" i="6"/>
  <c r="L53" i="6"/>
  <c r="L52" i="6"/>
  <c r="L51" i="6"/>
  <c r="K54" i="6"/>
  <c r="J54" i="6"/>
  <c r="I54" i="6"/>
  <c r="H54" i="6"/>
  <c r="G54" i="6"/>
  <c r="F54" i="6"/>
  <c r="E54" i="6"/>
  <c r="D54" i="6"/>
  <c r="C54" i="6"/>
  <c r="M57" i="6"/>
  <c r="K57" i="6"/>
  <c r="J57" i="6"/>
  <c r="I57" i="6"/>
  <c r="H57" i="6"/>
  <c r="G57" i="6"/>
  <c r="F57" i="6"/>
  <c r="E57" i="6"/>
  <c r="D57" i="6"/>
  <c r="C57" i="6"/>
  <c r="B57" i="6"/>
  <c r="B54" i="6"/>
  <c r="M46" i="6"/>
  <c r="M45" i="6"/>
  <c r="M44" i="6"/>
  <c r="L46" i="6"/>
  <c r="L45" i="6"/>
  <c r="L44" i="6"/>
  <c r="K47" i="6"/>
  <c r="I47" i="6"/>
  <c r="D47" i="6"/>
  <c r="E47" i="6"/>
  <c r="J47" i="6"/>
  <c r="H47" i="6"/>
  <c r="G47" i="6"/>
  <c r="F47" i="6"/>
  <c r="C47" i="6"/>
  <c r="B47" i="6"/>
  <c r="M39" i="6"/>
  <c r="M38" i="6"/>
  <c r="M37" i="6"/>
  <c r="M36" i="6"/>
  <c r="M35" i="6"/>
  <c r="M34" i="6"/>
  <c r="M33" i="6"/>
  <c r="M32" i="6"/>
  <c r="L39" i="6"/>
  <c r="L38" i="6"/>
  <c r="L37" i="6"/>
  <c r="L36" i="6"/>
  <c r="L35" i="6"/>
  <c r="L34" i="6"/>
  <c r="L33" i="6"/>
  <c r="L32" i="6"/>
  <c r="K40" i="6"/>
  <c r="J40" i="6"/>
  <c r="I40" i="6"/>
  <c r="H40" i="6"/>
  <c r="G40" i="6"/>
  <c r="F40" i="6"/>
  <c r="E40" i="6"/>
  <c r="D40" i="6"/>
  <c r="C40" i="6"/>
  <c r="B40" i="6"/>
  <c r="B6" i="6"/>
  <c r="M27" i="6"/>
  <c r="M26" i="6"/>
  <c r="M25" i="6"/>
  <c r="M24" i="6"/>
  <c r="M23" i="6"/>
  <c r="M22" i="6"/>
  <c r="M21" i="6"/>
  <c r="M20" i="6"/>
  <c r="M19" i="6"/>
  <c r="M18" i="6"/>
  <c r="M17" i="6"/>
  <c r="M16" i="6"/>
  <c r="M15" i="6"/>
  <c r="M14" i="6"/>
  <c r="M13" i="6"/>
  <c r="M12" i="6"/>
  <c r="M11" i="6"/>
  <c r="M10" i="6"/>
  <c r="M28" i="6" s="1"/>
  <c r="L28" i="6"/>
  <c r="L27" i="6"/>
  <c r="L26" i="6"/>
  <c r="L25" i="6"/>
  <c r="L24" i="6"/>
  <c r="L23" i="6"/>
  <c r="L22" i="6"/>
  <c r="L21" i="6"/>
  <c r="L20" i="6"/>
  <c r="L19" i="6"/>
  <c r="L18" i="6"/>
  <c r="L17" i="6"/>
  <c r="L16" i="6"/>
  <c r="L15" i="6"/>
  <c r="L14" i="6"/>
  <c r="L13" i="6"/>
  <c r="L12" i="6"/>
  <c r="L11" i="6"/>
  <c r="L10" i="6"/>
  <c r="I28" i="6"/>
  <c r="H28" i="6"/>
  <c r="K28" i="6"/>
  <c r="J28" i="6"/>
  <c r="G28" i="6"/>
  <c r="F28" i="6"/>
  <c r="E28" i="6"/>
  <c r="D28" i="6"/>
  <c r="C28" i="6"/>
  <c r="B28" i="6"/>
  <c r="M79" i="6" l="1"/>
  <c r="K79" i="6"/>
  <c r="M71" i="6"/>
  <c r="M47" i="6"/>
  <c r="L47" i="6"/>
  <c r="M40" i="6"/>
  <c r="L40" i="6"/>
  <c r="Y98" i="11"/>
  <c r="Y97" i="11"/>
  <c r="Y96" i="11"/>
  <c r="Y95" i="11"/>
  <c r="Y94" i="11"/>
  <c r="Y93" i="11"/>
  <c r="Y92" i="11"/>
  <c r="Y91" i="11"/>
  <c r="X99" i="11"/>
  <c r="W99" i="11"/>
  <c r="V99" i="11"/>
  <c r="U99" i="11"/>
  <c r="T99" i="11"/>
  <c r="S99" i="11"/>
  <c r="R99" i="11"/>
  <c r="Q99" i="11"/>
  <c r="P99" i="11"/>
  <c r="O99" i="11"/>
  <c r="N99" i="11"/>
  <c r="M99" i="11"/>
  <c r="L99" i="11"/>
  <c r="K99" i="11"/>
  <c r="J99" i="11"/>
  <c r="I99" i="11"/>
  <c r="H99" i="11"/>
  <c r="G99" i="11"/>
  <c r="F99" i="11"/>
  <c r="E99" i="11"/>
  <c r="D99" i="11"/>
  <c r="C99" i="11"/>
  <c r="B99" i="11"/>
  <c r="Y75" i="11"/>
  <c r="Y74" i="11"/>
  <c r="Y73" i="11"/>
  <c r="Y72" i="11"/>
  <c r="Y71" i="11"/>
  <c r="Y70" i="11"/>
  <c r="Y69" i="11"/>
  <c r="Y68" i="11"/>
  <c r="Y67" i="11"/>
  <c r="Y66" i="11"/>
  <c r="Y65" i="11"/>
  <c r="Y64" i="11"/>
  <c r="Y63" i="11"/>
  <c r="Y62" i="11"/>
  <c r="Y61" i="11"/>
  <c r="X76" i="11"/>
  <c r="W76" i="11"/>
  <c r="V76" i="11"/>
  <c r="U76" i="11"/>
  <c r="T76" i="11"/>
  <c r="S76" i="11"/>
  <c r="R76" i="11"/>
  <c r="Q76" i="11"/>
  <c r="P76" i="11"/>
  <c r="H76" i="11"/>
  <c r="O76" i="11"/>
  <c r="L76" i="11"/>
  <c r="N76" i="11"/>
  <c r="M76" i="11"/>
  <c r="K76" i="11"/>
  <c r="J76" i="11"/>
  <c r="I76" i="11"/>
  <c r="G76" i="11"/>
  <c r="F76" i="11"/>
  <c r="E76" i="11"/>
  <c r="D76" i="11"/>
  <c r="C76" i="11"/>
  <c r="B76" i="11"/>
  <c r="X56" i="11"/>
  <c r="X55" i="11"/>
  <c r="X54" i="11"/>
  <c r="X53" i="11"/>
  <c r="X52" i="11"/>
  <c r="X51" i="11"/>
  <c r="X50" i="11"/>
  <c r="X49" i="11"/>
  <c r="W57" i="11"/>
  <c r="V57" i="11"/>
  <c r="U57" i="11"/>
  <c r="T57" i="11"/>
  <c r="S57" i="11"/>
  <c r="R57" i="11"/>
  <c r="Q57" i="11"/>
  <c r="P57" i="11"/>
  <c r="O57" i="11"/>
  <c r="N57" i="11"/>
  <c r="M57" i="11"/>
  <c r="L57" i="11"/>
  <c r="K57" i="11"/>
  <c r="J57" i="11"/>
  <c r="I57" i="11"/>
  <c r="H57" i="11"/>
  <c r="G57" i="11"/>
  <c r="F57" i="11"/>
  <c r="E57" i="11"/>
  <c r="C57" i="11"/>
  <c r="B57" i="11"/>
  <c r="D50" i="11" l="1"/>
  <c r="Y99" i="11"/>
  <c r="X57" i="11"/>
  <c r="Y51" i="11" s="1"/>
  <c r="Y76" i="11"/>
  <c r="D51" i="11"/>
  <c r="D52" i="11"/>
  <c r="D53" i="11"/>
  <c r="D54" i="11"/>
  <c r="D55" i="11"/>
  <c r="D56" i="11"/>
  <c r="D49" i="11"/>
  <c r="D57" i="11" l="1"/>
  <c r="Y50" i="11"/>
  <c r="Y52" i="11"/>
  <c r="Y53" i="11"/>
  <c r="Y49" i="11"/>
  <c r="Y54" i="11"/>
  <c r="Y56" i="11"/>
  <c r="Y55" i="11"/>
  <c r="Y44" i="11"/>
  <c r="Y43" i="11"/>
  <c r="Y42" i="11"/>
  <c r="Y41" i="11"/>
  <c r="Y40" i="11"/>
  <c r="Y45" i="11" s="1"/>
  <c r="X45" i="11"/>
  <c r="W45" i="11"/>
  <c r="V45" i="11"/>
  <c r="U45" i="11"/>
  <c r="T45" i="11"/>
  <c r="S45" i="11"/>
  <c r="R45" i="11"/>
  <c r="Q45" i="11"/>
  <c r="P45" i="11"/>
  <c r="N45" i="11"/>
  <c r="M45" i="11"/>
  <c r="K45" i="11"/>
  <c r="J45" i="11"/>
  <c r="I45" i="11"/>
  <c r="H45" i="11"/>
  <c r="G45" i="11"/>
  <c r="F45" i="11"/>
  <c r="E45" i="11"/>
  <c r="D45" i="11"/>
  <c r="C45" i="11"/>
  <c r="B45" i="11"/>
  <c r="Y35" i="11"/>
  <c r="Y34" i="11"/>
  <c r="Y33" i="11"/>
  <c r="Y32" i="11"/>
  <c r="Y31" i="11"/>
  <c r="Y30" i="11"/>
  <c r="Y29" i="11"/>
  <c r="Y28" i="11"/>
  <c r="Y27" i="11"/>
  <c r="X36" i="11"/>
  <c r="W36" i="11"/>
  <c r="V36" i="11"/>
  <c r="U36" i="11"/>
  <c r="T36" i="11"/>
  <c r="S36" i="11"/>
  <c r="R36" i="11"/>
  <c r="Q36" i="11"/>
  <c r="P36" i="11"/>
  <c r="O36" i="11"/>
  <c r="N36" i="11"/>
  <c r="M36" i="11"/>
  <c r="L36" i="11"/>
  <c r="K36" i="11"/>
  <c r="J36" i="11"/>
  <c r="I36" i="11"/>
  <c r="H36" i="11"/>
  <c r="G36" i="11"/>
  <c r="F36" i="11"/>
  <c r="E36" i="11"/>
  <c r="D36" i="11"/>
  <c r="C36" i="11"/>
  <c r="B36" i="11"/>
  <c r="Y21" i="11"/>
  <c r="Y20" i="11"/>
  <c r="Y19" i="11"/>
  <c r="Y18" i="11"/>
  <c r="Y17" i="11"/>
  <c r="Y16" i="11"/>
  <c r="Y15" i="11"/>
  <c r="Y14" i="11"/>
  <c r="Y13" i="11"/>
  <c r="Y12" i="11"/>
  <c r="Y11" i="11"/>
  <c r="Y10" i="11"/>
  <c r="Y9" i="11"/>
  <c r="Y8" i="11"/>
  <c r="Y7" i="11"/>
  <c r="Y6" i="11"/>
  <c r="Y5" i="11"/>
  <c r="Y4" i="11"/>
  <c r="Y3" i="11"/>
  <c r="O21" i="11"/>
  <c r="O20" i="11"/>
  <c r="O19" i="11"/>
  <c r="O18" i="11"/>
  <c r="O17" i="11"/>
  <c r="O16" i="11"/>
  <c r="O15" i="11"/>
  <c r="O14" i="11"/>
  <c r="O13" i="11"/>
  <c r="O12" i="11"/>
  <c r="O11" i="11"/>
  <c r="O10" i="11"/>
  <c r="O9" i="11"/>
  <c r="O8" i="11"/>
  <c r="O7" i="11"/>
  <c r="O6" i="11"/>
  <c r="O5" i="11"/>
  <c r="O22" i="11" s="1"/>
  <c r="O4" i="11"/>
  <c r="O3" i="11"/>
  <c r="O23" i="11" s="1"/>
  <c r="X22" i="11"/>
  <c r="W22" i="11"/>
  <c r="V22" i="11"/>
  <c r="U22" i="11"/>
  <c r="T22" i="11"/>
  <c r="S22" i="11"/>
  <c r="R22" i="11"/>
  <c r="Q22" i="11"/>
  <c r="P22" i="11"/>
  <c r="N22" i="11"/>
  <c r="M22" i="11"/>
  <c r="L22" i="11"/>
  <c r="K22" i="11"/>
  <c r="J22" i="11"/>
  <c r="I22" i="11"/>
  <c r="H22" i="11"/>
  <c r="G22" i="11"/>
  <c r="F22" i="11"/>
  <c r="E22" i="11"/>
  <c r="D22" i="11"/>
  <c r="C22" i="11"/>
  <c r="B22" i="11"/>
  <c r="Y23" i="11" l="1"/>
  <c r="Y22" i="11"/>
  <c r="Y57" i="11"/>
  <c r="Y36" i="11"/>
  <c r="L43" i="11"/>
  <c r="L42" i="11"/>
  <c r="L41" i="11"/>
  <c r="L40" i="11"/>
  <c r="L44" i="11"/>
  <c r="O44" i="11"/>
  <c r="O42" i="11"/>
  <c r="O43" i="11"/>
  <c r="O41" i="11"/>
  <c r="O40" i="11"/>
  <c r="O45" i="11" l="1"/>
  <c r="L45" i="11"/>
  <c r="G26" i="18" l="1"/>
  <c r="G25" i="18"/>
  <c r="G24" i="18"/>
  <c r="G23" i="18"/>
  <c r="G22" i="18"/>
  <c r="G21" i="18"/>
  <c r="G20" i="18"/>
  <c r="G19" i="18"/>
  <c r="G18" i="18"/>
  <c r="G27" i="18" s="1"/>
  <c r="G17" i="18"/>
  <c r="G16" i="18"/>
  <c r="G13" i="18"/>
  <c r="G4" i="18"/>
  <c r="C35" i="18"/>
  <c r="C22" i="18"/>
  <c r="C21" i="18"/>
  <c r="C20" i="18"/>
  <c r="C19" i="18"/>
  <c r="C18" i="18"/>
  <c r="C17" i="18"/>
  <c r="C16" i="18"/>
  <c r="C15" i="18"/>
  <c r="C14" i="18"/>
  <c r="C13" i="18"/>
  <c r="C12" i="18"/>
  <c r="C11" i="18"/>
  <c r="C10" i="18"/>
  <c r="C9" i="18"/>
  <c r="C8" i="18"/>
  <c r="C7" i="18"/>
  <c r="C6" i="18"/>
  <c r="C5" i="18"/>
  <c r="C4" i="18"/>
  <c r="C24" i="18" s="1"/>
  <c r="B23" i="18"/>
  <c r="C23" i="18" s="1"/>
  <c r="I100" i="19" l="1"/>
  <c r="I99" i="19"/>
  <c r="I98" i="19"/>
  <c r="I97" i="19"/>
  <c r="I96" i="19"/>
  <c r="I95" i="19"/>
  <c r="I94" i="19"/>
  <c r="I93" i="19"/>
  <c r="I92" i="19"/>
  <c r="I91" i="19"/>
  <c r="I90" i="19"/>
  <c r="I89" i="19"/>
  <c r="H100" i="19"/>
  <c r="G100" i="19"/>
  <c r="F100" i="19"/>
  <c r="E100" i="19"/>
  <c r="D100" i="19"/>
  <c r="C100" i="19"/>
  <c r="B100" i="19"/>
  <c r="H99" i="19"/>
  <c r="G99" i="19"/>
  <c r="F99" i="19"/>
  <c r="E99" i="19"/>
  <c r="D99" i="19"/>
  <c r="C99" i="19"/>
  <c r="B99" i="19"/>
  <c r="Q71" i="19"/>
  <c r="Q70" i="19"/>
  <c r="Q69" i="19"/>
  <c r="Q68" i="19"/>
  <c r="Q67" i="19"/>
  <c r="Q66" i="19"/>
  <c r="Q65" i="19"/>
  <c r="Q64" i="19"/>
  <c r="Q63" i="19"/>
  <c r="Q62" i="19"/>
  <c r="Q61" i="19"/>
  <c r="Q60" i="19"/>
  <c r="Q59" i="19"/>
  <c r="O71" i="19"/>
  <c r="O70" i="19"/>
  <c r="O69" i="19"/>
  <c r="O68" i="19"/>
  <c r="O67" i="19"/>
  <c r="O66" i="19"/>
  <c r="O65" i="19"/>
  <c r="O64" i="19"/>
  <c r="O63" i="19"/>
  <c r="O62" i="19"/>
  <c r="O61" i="19"/>
  <c r="O60" i="19"/>
  <c r="O59" i="19"/>
  <c r="M71" i="19"/>
  <c r="M70" i="19"/>
  <c r="M69" i="19"/>
  <c r="M68" i="19"/>
  <c r="M67" i="19"/>
  <c r="M66" i="19"/>
  <c r="M65" i="19"/>
  <c r="M64" i="19"/>
  <c r="M63" i="19"/>
  <c r="M62" i="19"/>
  <c r="M61" i="19"/>
  <c r="M60" i="19"/>
  <c r="M59" i="19"/>
  <c r="K71" i="19"/>
  <c r="K70" i="19"/>
  <c r="K69" i="19"/>
  <c r="K68" i="19"/>
  <c r="K67" i="19"/>
  <c r="K66" i="19"/>
  <c r="K65" i="19"/>
  <c r="K64" i="19"/>
  <c r="K63" i="19"/>
  <c r="K62" i="19"/>
  <c r="K61" i="19"/>
  <c r="K60" i="19"/>
  <c r="K59" i="19"/>
  <c r="I71" i="19"/>
  <c r="I70" i="19"/>
  <c r="I69" i="19"/>
  <c r="I68" i="19"/>
  <c r="I67" i="19"/>
  <c r="I66" i="19"/>
  <c r="I65" i="19"/>
  <c r="I64" i="19"/>
  <c r="I63" i="19"/>
  <c r="I62" i="19"/>
  <c r="I61" i="19"/>
  <c r="I60" i="19"/>
  <c r="I59" i="19"/>
  <c r="G71" i="19"/>
  <c r="G70" i="19"/>
  <c r="G69" i="19"/>
  <c r="G68" i="19"/>
  <c r="G67" i="19"/>
  <c r="G66" i="19"/>
  <c r="G65" i="19"/>
  <c r="G64" i="19"/>
  <c r="G63" i="19"/>
  <c r="G62" i="19"/>
  <c r="G61" i="19"/>
  <c r="G60" i="19"/>
  <c r="G59" i="19"/>
  <c r="E71" i="19"/>
  <c r="E70" i="19"/>
  <c r="E69" i="19"/>
  <c r="E68" i="19"/>
  <c r="E67" i="19"/>
  <c r="E66" i="19"/>
  <c r="E65" i="19"/>
  <c r="E64" i="19"/>
  <c r="E63" i="19"/>
  <c r="E62" i="19"/>
  <c r="E61" i="19"/>
  <c r="E60" i="19"/>
  <c r="E59" i="19"/>
  <c r="C71" i="19"/>
  <c r="C70" i="19"/>
  <c r="C69" i="19"/>
  <c r="C68" i="19"/>
  <c r="C67" i="19"/>
  <c r="C66" i="19"/>
  <c r="C65" i="19"/>
  <c r="C64" i="19"/>
  <c r="C63" i="19"/>
  <c r="C62" i="19"/>
  <c r="C61" i="19"/>
  <c r="C60" i="19"/>
  <c r="C59" i="19"/>
  <c r="C72" i="19" s="1"/>
  <c r="Q37" i="19"/>
  <c r="Q36" i="19"/>
  <c r="Q35" i="19"/>
  <c r="Q34" i="19"/>
  <c r="Q33" i="19"/>
  <c r="Q32" i="19"/>
  <c r="Q31" i="19"/>
  <c r="Q30" i="19"/>
  <c r="Q29" i="19"/>
  <c r="O37" i="19"/>
  <c r="O36" i="19"/>
  <c r="O35" i="19"/>
  <c r="O34" i="19"/>
  <c r="O33" i="19"/>
  <c r="O32" i="19"/>
  <c r="O31" i="19"/>
  <c r="O30" i="19"/>
  <c r="O29" i="19"/>
  <c r="M37" i="19"/>
  <c r="M36" i="19"/>
  <c r="M35" i="19"/>
  <c r="M34" i="19"/>
  <c r="M33" i="19"/>
  <c r="M32" i="19"/>
  <c r="M31" i="19"/>
  <c r="M30" i="19"/>
  <c r="M29" i="19"/>
  <c r="I37" i="19"/>
  <c r="I36" i="19"/>
  <c r="I35" i="19"/>
  <c r="I34" i="19"/>
  <c r="I33" i="19"/>
  <c r="I32" i="19"/>
  <c r="I31" i="19"/>
  <c r="I30" i="19"/>
  <c r="I29" i="19"/>
  <c r="G37" i="19"/>
  <c r="G36" i="19"/>
  <c r="G35" i="19"/>
  <c r="G34" i="19"/>
  <c r="G33" i="19"/>
  <c r="G32" i="19"/>
  <c r="G31" i="19"/>
  <c r="G30" i="19"/>
  <c r="G29" i="19"/>
  <c r="E37" i="19"/>
  <c r="E36" i="19"/>
  <c r="E35" i="19"/>
  <c r="E34" i="19"/>
  <c r="E33" i="19"/>
  <c r="E32" i="19"/>
  <c r="E31" i="19"/>
  <c r="E30" i="19"/>
  <c r="E29" i="19"/>
  <c r="C37" i="19"/>
  <c r="C36" i="19"/>
  <c r="C35" i="19"/>
  <c r="C34" i="19"/>
  <c r="C33" i="19"/>
  <c r="C32" i="19"/>
  <c r="C31" i="19"/>
  <c r="C30" i="19"/>
  <c r="C29" i="19"/>
  <c r="K37" i="19"/>
  <c r="K36" i="19"/>
  <c r="K35" i="19"/>
  <c r="K34" i="19"/>
  <c r="K33" i="19"/>
  <c r="K32" i="19"/>
  <c r="K31" i="19"/>
  <c r="K30" i="19"/>
  <c r="G72" i="19" l="1"/>
  <c r="K72" i="19"/>
  <c r="Q72" i="19"/>
  <c r="O72" i="19"/>
  <c r="M72" i="19"/>
  <c r="I72" i="19"/>
  <c r="E72" i="19"/>
  <c r="C38" i="19"/>
  <c r="E38" i="19"/>
  <c r="K38" i="19"/>
  <c r="G38" i="19"/>
  <c r="I38" i="19"/>
  <c r="M38" i="19"/>
  <c r="O38" i="19"/>
  <c r="Q38" i="19"/>
  <c r="G31" i="5" l="1"/>
  <c r="G15" i="5"/>
  <c r="G12" i="5"/>
  <c r="B22" i="5"/>
  <c r="K39" i="17" l="1"/>
  <c r="O40" i="17"/>
  <c r="M40" i="17"/>
  <c r="O39" i="17"/>
  <c r="O38" i="17"/>
  <c r="O37" i="17"/>
  <c r="M39" i="17"/>
  <c r="M38" i="17"/>
  <c r="M37" i="17"/>
  <c r="K40" i="17"/>
  <c r="K38" i="17"/>
  <c r="K37" i="17"/>
  <c r="O32" i="17"/>
  <c r="O31" i="17"/>
  <c r="O30" i="17"/>
  <c r="O29" i="17"/>
  <c r="O28" i="17"/>
  <c r="O27" i="17"/>
  <c r="O26" i="17"/>
  <c r="O25" i="17"/>
  <c r="O24" i="17"/>
  <c r="O23" i="17"/>
  <c r="O33" i="17" s="1"/>
  <c r="O22" i="17"/>
  <c r="O21" i="17"/>
  <c r="M33" i="17"/>
  <c r="M32" i="17"/>
  <c r="M31" i="17"/>
  <c r="M30" i="17"/>
  <c r="M29" i="17"/>
  <c r="M28" i="17"/>
  <c r="M27" i="17"/>
  <c r="M26" i="17"/>
  <c r="M25" i="17"/>
  <c r="M24" i="17"/>
  <c r="M23" i="17"/>
  <c r="M22" i="17"/>
  <c r="M21" i="17"/>
  <c r="K33" i="17"/>
  <c r="K32" i="17"/>
  <c r="K31" i="17"/>
  <c r="K30" i="17"/>
  <c r="K29" i="17"/>
  <c r="K28" i="17"/>
  <c r="K27" i="17"/>
  <c r="K26" i="17"/>
  <c r="K25" i="17"/>
  <c r="K24" i="17"/>
  <c r="K23" i="17"/>
  <c r="K22" i="17"/>
  <c r="K21" i="17"/>
  <c r="O16" i="17"/>
  <c r="O15" i="17"/>
  <c r="O14" i="17"/>
  <c r="O13" i="17"/>
  <c r="O12" i="17"/>
  <c r="O11" i="17"/>
  <c r="O10" i="17"/>
  <c r="O9" i="17"/>
  <c r="O17" i="17"/>
  <c r="M17" i="17"/>
  <c r="M16" i="17"/>
  <c r="M15" i="17"/>
  <c r="M14" i="17"/>
  <c r="M13" i="17"/>
  <c r="M12" i="17"/>
  <c r="M11" i="17"/>
  <c r="M10" i="17"/>
  <c r="M9" i="17"/>
  <c r="K17" i="17"/>
  <c r="K16" i="17"/>
  <c r="K15" i="17"/>
  <c r="K14" i="17"/>
  <c r="K13" i="17"/>
  <c r="K12" i="17"/>
  <c r="K11" i="17"/>
  <c r="K10" i="17"/>
  <c r="K9" i="17"/>
  <c r="O4" i="17"/>
  <c r="O3" i="17"/>
  <c r="M4" i="17"/>
  <c r="M3" i="17"/>
  <c r="K5" i="17"/>
  <c r="K4" i="17"/>
  <c r="K3" i="17"/>
  <c r="G34" i="17"/>
  <c r="G33" i="17"/>
  <c r="G32" i="17"/>
  <c r="G31" i="17"/>
  <c r="G30" i="17"/>
  <c r="G29" i="17"/>
  <c r="G28" i="17"/>
  <c r="G27" i="17"/>
  <c r="G35" i="17" s="1"/>
  <c r="E34" i="17"/>
  <c r="E33" i="17"/>
  <c r="E32" i="17"/>
  <c r="E31" i="17"/>
  <c r="E30" i="17"/>
  <c r="E29" i="17"/>
  <c r="E28" i="17"/>
  <c r="E27" i="17"/>
  <c r="E35" i="17" s="1"/>
  <c r="C34" i="17"/>
  <c r="C33" i="17"/>
  <c r="C32" i="17"/>
  <c r="C31" i="17"/>
  <c r="C30" i="17"/>
  <c r="C29" i="17"/>
  <c r="C28" i="17"/>
  <c r="C27" i="17"/>
  <c r="C35" i="17" s="1"/>
  <c r="G21" i="17"/>
  <c r="G20" i="17"/>
  <c r="G19" i="17"/>
  <c r="G18" i="17"/>
  <c r="G17" i="17"/>
  <c r="G16" i="17"/>
  <c r="G15" i="17"/>
  <c r="G14" i="17"/>
  <c r="G13" i="17"/>
  <c r="G12" i="17"/>
  <c r="G11" i="17"/>
  <c r="G22" i="17" s="1"/>
  <c r="G10" i="17"/>
  <c r="G9" i="17"/>
  <c r="G8" i="17"/>
  <c r="G7" i="17"/>
  <c r="G6" i="17"/>
  <c r="G5" i="17"/>
  <c r="G23" i="17" s="1"/>
  <c r="E22" i="17"/>
  <c r="E20" i="17"/>
  <c r="E19" i="17"/>
  <c r="E18" i="17"/>
  <c r="E17" i="17"/>
  <c r="E16" i="17"/>
  <c r="E15" i="17"/>
  <c r="E14" i="17"/>
  <c r="E13" i="17"/>
  <c r="E12" i="17"/>
  <c r="E11" i="17"/>
  <c r="E10" i="17"/>
  <c r="E9" i="17"/>
  <c r="E8" i="17"/>
  <c r="E7" i="17"/>
  <c r="E6" i="17"/>
  <c r="E5" i="17"/>
  <c r="E23" i="17" s="1"/>
  <c r="C21" i="17"/>
  <c r="C20" i="17"/>
  <c r="C19" i="17"/>
  <c r="C18" i="17"/>
  <c r="C17" i="17"/>
  <c r="C16" i="17"/>
  <c r="C15" i="17"/>
  <c r="C14" i="17"/>
  <c r="C13" i="17"/>
  <c r="C12" i="17"/>
  <c r="C11" i="17"/>
  <c r="C10" i="17"/>
  <c r="C9" i="17"/>
  <c r="C8" i="17"/>
  <c r="C22" i="17" s="1"/>
  <c r="C7" i="17"/>
  <c r="C6" i="17"/>
  <c r="C5" i="17"/>
  <c r="C23" i="17" s="1"/>
  <c r="O5" i="17" l="1"/>
  <c r="M5" i="17"/>
  <c r="R45" i="13" l="1"/>
  <c r="R44" i="13"/>
  <c r="R43" i="13"/>
  <c r="R42" i="13"/>
  <c r="R41" i="13"/>
  <c r="R40" i="13"/>
  <c r="R39" i="13"/>
  <c r="R38" i="13"/>
  <c r="S34" i="13" l="1"/>
  <c r="S33" i="13"/>
  <c r="S32" i="13"/>
  <c r="S31" i="13"/>
  <c r="S30" i="13"/>
  <c r="S29" i="13"/>
  <c r="S28" i="13"/>
  <c r="S27" i="13"/>
  <c r="R22" i="13"/>
  <c r="R21" i="13"/>
  <c r="R20" i="13"/>
  <c r="R19" i="13"/>
  <c r="Q19" i="13"/>
  <c r="R18" i="13"/>
  <c r="Q18" i="13"/>
  <c r="R17" i="13"/>
  <c r="Q17" i="13"/>
  <c r="R16" i="13"/>
  <c r="Q16" i="13"/>
  <c r="Q15" i="13"/>
  <c r="P12" i="13"/>
  <c r="O12" i="13"/>
  <c r="N12" i="13"/>
  <c r="M12" i="13"/>
  <c r="L12" i="13"/>
  <c r="P11" i="13"/>
  <c r="P10" i="13"/>
  <c r="O10" i="13"/>
  <c r="P9" i="13"/>
  <c r="O9" i="13"/>
  <c r="P8" i="13"/>
  <c r="O8" i="13"/>
  <c r="P7" i="13"/>
  <c r="O7" i="13"/>
  <c r="P6" i="13"/>
  <c r="O6" i="13"/>
  <c r="P5" i="13"/>
  <c r="O5" i="13"/>
  <c r="O4" i="13"/>
  <c r="N37" i="3"/>
  <c r="M37" i="3"/>
  <c r="L37" i="3"/>
  <c r="K37" i="3"/>
  <c r="J37" i="3"/>
  <c r="E33" i="3"/>
  <c r="D33" i="3"/>
  <c r="C33" i="3"/>
  <c r="B33" i="3"/>
  <c r="N30" i="3"/>
  <c r="M30" i="3"/>
  <c r="L30" i="3"/>
  <c r="K30" i="3"/>
  <c r="J30" i="3"/>
  <c r="F22" i="3"/>
  <c r="E22" i="3"/>
  <c r="D22" i="3"/>
  <c r="C22" i="3"/>
  <c r="B22" i="3"/>
  <c r="F21" i="3"/>
  <c r="E21" i="3"/>
  <c r="D21" i="3"/>
  <c r="C21" i="3"/>
  <c r="B21" i="3"/>
  <c r="N16" i="3"/>
  <c r="M16" i="3"/>
  <c r="K16" i="3"/>
  <c r="J16" i="3"/>
  <c r="J13" i="3"/>
  <c r="N6" i="3"/>
  <c r="M6" i="3"/>
  <c r="L6" i="3"/>
  <c r="K6" i="3"/>
  <c r="J6" i="3"/>
  <c r="G25" i="1"/>
  <c r="F25" i="1"/>
  <c r="G24" i="1"/>
  <c r="G23" i="1"/>
  <c r="G22" i="1"/>
  <c r="F22" i="1"/>
  <c r="C22" i="1"/>
  <c r="B22" i="1"/>
  <c r="G21" i="1"/>
  <c r="C21" i="1"/>
  <c r="B21" i="1"/>
  <c r="K20" i="1"/>
  <c r="J20" i="1"/>
  <c r="G20" i="1"/>
  <c r="C20" i="1"/>
  <c r="K19" i="1"/>
  <c r="G19" i="1"/>
  <c r="C19" i="1"/>
  <c r="K18" i="1"/>
  <c r="G18" i="1"/>
  <c r="C18" i="1"/>
  <c r="K17" i="1"/>
  <c r="C17" i="1"/>
  <c r="K16" i="1"/>
  <c r="C16" i="1"/>
  <c r="G15" i="1"/>
  <c r="F15" i="1"/>
  <c r="C15" i="1"/>
  <c r="G14" i="1"/>
  <c r="C14" i="1"/>
  <c r="K13" i="1"/>
  <c r="J13" i="1"/>
  <c r="G13" i="1"/>
  <c r="C13" i="1"/>
  <c r="K12" i="1"/>
  <c r="C12" i="1"/>
  <c r="K11" i="1"/>
  <c r="C11" i="1"/>
  <c r="K10" i="1"/>
  <c r="G10" i="1"/>
  <c r="F10" i="1"/>
  <c r="C10" i="1"/>
  <c r="K9" i="1"/>
  <c r="G9" i="1"/>
  <c r="C9" i="1"/>
  <c r="K8" i="1"/>
  <c r="G8" i="1"/>
  <c r="C8" i="1"/>
  <c r="K7" i="1"/>
  <c r="G7" i="1"/>
  <c r="C7" i="1"/>
  <c r="K6" i="1"/>
  <c r="G6" i="1"/>
  <c r="C6" i="1"/>
  <c r="K5" i="1"/>
  <c r="G5" i="1"/>
  <c r="C5" i="1"/>
  <c r="K4" i="1"/>
  <c r="G4" i="1"/>
  <c r="C4" i="1"/>
  <c r="K3" i="1"/>
  <c r="G3" i="1"/>
  <c r="K2" i="1"/>
  <c r="G2" i="1"/>
</calcChain>
</file>

<file path=xl/sharedStrings.xml><?xml version="1.0" encoding="utf-8"?>
<sst xmlns="http://schemas.openxmlformats.org/spreadsheetml/2006/main" count="3026" uniqueCount="547">
  <si>
    <t>H – Indian</t>
  </si>
  <si>
    <t>J – Pakistani</t>
  </si>
  <si>
    <t>K – Bangladeshi</t>
  </si>
  <si>
    <t>M – Caribbean</t>
  </si>
  <si>
    <t>N – African</t>
  </si>
  <si>
    <t>R – Chinese</t>
  </si>
  <si>
    <t>D-S (BAME)</t>
  </si>
  <si>
    <t>Total</t>
  </si>
  <si>
    <t>2021 winners</t>
  </si>
  <si>
    <t>2021 percentage</t>
  </si>
  <si>
    <t>Breakdown by ethnicity</t>
  </si>
  <si>
    <t>16-20</t>
  </si>
  <si>
    <t>21-30</t>
  </si>
  <si>
    <t>31-40</t>
  </si>
  <si>
    <t>41-50</t>
  </si>
  <si>
    <t>51-60</t>
  </si>
  <si>
    <t>61-70</t>
  </si>
  <si>
    <t>71+</t>
  </si>
  <si>
    <t>Undefined</t>
  </si>
  <si>
    <t>Breakdown by age</t>
  </si>
  <si>
    <t>Male</t>
  </si>
  <si>
    <t>Female</t>
  </si>
  <si>
    <t>Breakdown by gender and gender identity</t>
  </si>
  <si>
    <t>Bisexual</t>
  </si>
  <si>
    <t>Heterosexual</t>
  </si>
  <si>
    <t>Lesbian</t>
  </si>
  <si>
    <t>Gay</t>
  </si>
  <si>
    <t>LGB</t>
  </si>
  <si>
    <t>Prefer not to say</t>
  </si>
  <si>
    <t>Not stated</t>
  </si>
  <si>
    <t>Breakdown by sexual orientation</t>
  </si>
  <si>
    <t xml:space="preserve">Atheist </t>
  </si>
  <si>
    <t>Buddhist</t>
  </si>
  <si>
    <t xml:space="preserve">Christian </t>
  </si>
  <si>
    <t>Hinduism</t>
  </si>
  <si>
    <t xml:space="preserve">Islam </t>
  </si>
  <si>
    <t xml:space="preserve">Jainism </t>
  </si>
  <si>
    <t xml:space="preserve">Judaism </t>
  </si>
  <si>
    <t xml:space="preserve">Sikhism </t>
  </si>
  <si>
    <t xml:space="preserve">Other </t>
  </si>
  <si>
    <t xml:space="preserve">Not disclosed </t>
  </si>
  <si>
    <t>Breakdown by religion and belief</t>
  </si>
  <si>
    <t>Yes</t>
  </si>
  <si>
    <t>No</t>
  </si>
  <si>
    <t xml:space="preserve">Undefined </t>
  </si>
  <si>
    <t>Breakdown by disability</t>
  </si>
  <si>
    <t>A – white British</t>
  </si>
  <si>
    <t>B – white Irish</t>
  </si>
  <si>
    <t>C – white other</t>
  </si>
  <si>
    <t>G – other mixed</t>
  </si>
  <si>
    <t>L – other Asian</t>
  </si>
  <si>
    <t>P – other Black</t>
  </si>
  <si>
    <t>S – other</t>
  </si>
  <si>
    <t>Z – not stated/undefined</t>
  </si>
  <si>
    <t>Total full time equivalent (FTE)</t>
  </si>
  <si>
    <t>Headcount</t>
  </si>
  <si>
    <t>Percentage</t>
  </si>
  <si>
    <t>FTE</t>
  </si>
  <si>
    <t>A White - British</t>
  </si>
  <si>
    <t>B White - Irish</t>
  </si>
  <si>
    <t>C2 White Northern Irish</t>
  </si>
  <si>
    <t>CA White English</t>
  </si>
  <si>
    <t>CB White Scottish</t>
  </si>
  <si>
    <t>CC White Welsh</t>
  </si>
  <si>
    <t>CD White Cornish</t>
  </si>
  <si>
    <t>CF White Greek</t>
  </si>
  <si>
    <t>CK White Italian</t>
  </si>
  <si>
    <t>CN White Gypsy/Romany</t>
  </si>
  <si>
    <t>CP White Polish</t>
  </si>
  <si>
    <t>CX White Mixed</t>
  </si>
  <si>
    <t>H Asian or Asian British - Indian</t>
  </si>
  <si>
    <t>J Asian or Asian British - Pakistani</t>
  </si>
  <si>
    <t>K Asian or Asian British - Bangladeshi</t>
  </si>
  <si>
    <t>LE Asian Sri Lankan</t>
  </si>
  <si>
    <t>LH Asian British</t>
  </si>
  <si>
    <t>M Black or Black British - Caribbean</t>
  </si>
  <si>
    <t>N Black or Black British - African</t>
  </si>
  <si>
    <t>PC Black Nigerian</t>
  </si>
  <si>
    <t>PD Black British</t>
  </si>
  <si>
    <t>R Chinese</t>
  </si>
  <si>
    <t>SB Japanese</t>
  </si>
  <si>
    <t>SC Filipino</t>
  </si>
  <si>
    <t>2 Black - African</t>
  </si>
  <si>
    <t>21-25</t>
  </si>
  <si>
    <t>26-30</t>
  </si>
  <si>
    <t>31-35</t>
  </si>
  <si>
    <t>36-40</t>
  </si>
  <si>
    <t>41-45</t>
  </si>
  <si>
    <t>46-50</t>
  </si>
  <si>
    <t>51-55</t>
  </si>
  <si>
    <t>56-60</t>
  </si>
  <si>
    <t>61-65</t>
  </si>
  <si>
    <t>66-70</t>
  </si>
  <si>
    <t>20 and under</t>
  </si>
  <si>
    <t>Other sexual orientation not listed</t>
  </si>
  <si>
    <t>Undecided</t>
  </si>
  <si>
    <t>Unspecified</t>
  </si>
  <si>
    <t>Gay or lesbian</t>
  </si>
  <si>
    <t>Heterosexual or straight</t>
  </si>
  <si>
    <t>Not disclosed</t>
  </si>
  <si>
    <t>CY White other European</t>
  </si>
  <si>
    <t>G Mixed - any other mixed background</t>
  </si>
  <si>
    <t>GF Mixed - other/unspecified</t>
  </si>
  <si>
    <t>L Asian or Asian British - any other Asian background</t>
  </si>
  <si>
    <t>C White - any other white background</t>
  </si>
  <si>
    <t>C3 White unspecified</t>
  </si>
  <si>
    <t>P Black or Black British - any other Black background</t>
  </si>
  <si>
    <t>PE Black unspecified</t>
  </si>
  <si>
    <t>S Any other ethnic group</t>
  </si>
  <si>
    <t>SE Other specified</t>
  </si>
  <si>
    <t>Z Not stated</t>
  </si>
  <si>
    <t>Atheism</t>
  </si>
  <si>
    <t>Buddhism</t>
  </si>
  <si>
    <t>Christianity</t>
  </si>
  <si>
    <t>Islam</t>
  </si>
  <si>
    <t>Jainism</t>
  </si>
  <si>
    <t>Judaism</t>
  </si>
  <si>
    <t>Other</t>
  </si>
  <si>
    <t>Sikhism</t>
  </si>
  <si>
    <t>Not declared</t>
  </si>
  <si>
    <t>Prefer not to answer</t>
  </si>
  <si>
    <t>Total headcount 31/03/2022</t>
  </si>
  <si>
    <t>Divorced</t>
  </si>
  <si>
    <t>Married</t>
  </si>
  <si>
    <t>Single</t>
  </si>
  <si>
    <t>Unknown</t>
  </si>
  <si>
    <t>Widowed</t>
  </si>
  <si>
    <t>Civil partnership</t>
  </si>
  <si>
    <t>Breakdown by marriage/civil partnership</t>
  </si>
  <si>
    <t>Legally separated</t>
  </si>
  <si>
    <t>D Mixed - white and Black Caribbean</t>
  </si>
  <si>
    <t>E Mixed - white and Black African</t>
  </si>
  <si>
    <t>F Mixed - white and Asian</t>
  </si>
  <si>
    <t>D – white and Black Caribbean</t>
  </si>
  <si>
    <t>E – white and Black African</t>
  </si>
  <si>
    <t>F – white and Asian</t>
  </si>
  <si>
    <t>Leavers headcount</t>
  </si>
  <si>
    <t>Leavers percentage</t>
  </si>
  <si>
    <t>Maternity headcount</t>
  </si>
  <si>
    <t>Maternity percentage</t>
  </si>
  <si>
    <t>Workforce total</t>
  </si>
  <si>
    <t>70+</t>
  </si>
  <si>
    <t xml:space="preserve">Gay </t>
  </si>
  <si>
    <t>Frequent short term absence</t>
  </si>
  <si>
    <t>Long term sickness absence</t>
  </si>
  <si>
    <t>Other (odd days, advice etc.)</t>
  </si>
  <si>
    <t>Mental health</t>
  </si>
  <si>
    <t>Musculoskeletal</t>
  </si>
  <si>
    <t>Medical condition</t>
  </si>
  <si>
    <t>Viral</t>
  </si>
  <si>
    <t>15-19</t>
  </si>
  <si>
    <t>20-29</t>
  </si>
  <si>
    <t>30-39</t>
  </si>
  <si>
    <t>40-49</t>
  </si>
  <si>
    <t>50-59</t>
  </si>
  <si>
    <t>60-69</t>
  </si>
  <si>
    <t>Breakdown by age and duration</t>
  </si>
  <si>
    <t>Breakdown by age and condition</t>
  </si>
  <si>
    <t>Referrals covered by the Equality Act 2010 (404 in total)</t>
  </si>
  <si>
    <t>Referrals not covered by the Equality Act 2010 (483 in total)</t>
  </si>
  <si>
    <t>Fit for work</t>
  </si>
  <si>
    <t>Unfit for work</t>
  </si>
  <si>
    <t>Information required from GP</t>
  </si>
  <si>
    <t>Referred to specialist</t>
  </si>
  <si>
    <t>Suitable for redeployment</t>
  </si>
  <si>
    <t>Phased return to work /reasonable adjustments</t>
  </si>
  <si>
    <t>Brighton and Hove</t>
  </si>
  <si>
    <t>East Sussex</t>
  </si>
  <si>
    <t>Coastal West Sussex</t>
  </si>
  <si>
    <t>Northern West Sussex</t>
  </si>
  <si>
    <t>Hampshire</t>
  </si>
  <si>
    <t>Breakdown by age and outcome of referral</t>
  </si>
  <si>
    <t xml:space="preserve">Breakdown by age and location of referral </t>
  </si>
  <si>
    <t>White - British</t>
  </si>
  <si>
    <t>Undisclosed</t>
  </si>
  <si>
    <t>BME</t>
  </si>
  <si>
    <t>Applications</t>
  </si>
  <si>
    <t>Shortlisted</t>
  </si>
  <si>
    <t>Appointed</t>
  </si>
  <si>
    <t>White - Irish</t>
  </si>
  <si>
    <t xml:space="preserve">White - any other </t>
  </si>
  <si>
    <t>Asian or Asian British - Indian</t>
  </si>
  <si>
    <t>Asian or Asian British - Pakistani</t>
  </si>
  <si>
    <t>Asian or Asian British - Bangladeshi</t>
  </si>
  <si>
    <t>Asian or Asian British - any other Asian background</t>
  </si>
  <si>
    <t>Mixed - white and Black Caribbean</t>
  </si>
  <si>
    <t>Mixed - white and Black African</t>
  </si>
  <si>
    <t>Mixed - white and Asian</t>
  </si>
  <si>
    <t>Mixed - any other mixed background</t>
  </si>
  <si>
    <t>Black or Black British - Caribbean</t>
  </si>
  <si>
    <t>Black or Black British - African</t>
  </si>
  <si>
    <t>Black or Black British - any other Black background</t>
  </si>
  <si>
    <t>Other ethnic group - Chinese</t>
  </si>
  <si>
    <t>Any other ethnic group</t>
  </si>
  <si>
    <t>Ethnicity</t>
  </si>
  <si>
    <t>20,012, 10,699, 2,166</t>
  </si>
  <si>
    <t>Age</t>
  </si>
  <si>
    <t>Under 20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</si>
  <si>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</si>
  <si>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</si>
  <si>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</si>
  <si>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</si>
  <si>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</si>
  <si>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</si>
  <si>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</si>
  <si>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</si>
  <si>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</si>
  <si>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</si>
  <si>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N.B. no redundancies in 2021/22, for maternity read maternity/paternity/adoption leave.</t>
  </si>
  <si>
    <t>Gender and gender identity</t>
  </si>
  <si>
    <t>Sexual orientation</t>
  </si>
  <si>
    <t>Religion and belief</t>
  </si>
  <si>
    <t>Disability</t>
  </si>
  <si>
    <t>Breakdown by gender</t>
  </si>
  <si>
    <t>Widening participation attendance</t>
  </si>
  <si>
    <t>Trust-funded attendance</t>
  </si>
  <si>
    <t>Total attendance</t>
  </si>
  <si>
    <t>Total applications, shortlisted, appointed:</t>
  </si>
  <si>
    <t>Total headcount:</t>
  </si>
  <si>
    <t xml:space="preserve">Widening partipation, Trust-funded and overall totals: </t>
  </si>
  <si>
    <t>190 + 44 = 234</t>
  </si>
  <si>
    <t>Gender</t>
  </si>
  <si>
    <t xml:space="preserve">All other religions </t>
  </si>
  <si>
    <t>Undefined/blank</t>
  </si>
  <si>
    <t>D - Gypsy and Traveller</t>
  </si>
  <si>
    <t>J – Indian</t>
  </si>
  <si>
    <t>K – Pakistani</t>
  </si>
  <si>
    <t>L – Bangladeshi</t>
  </si>
  <si>
    <t>M – Chinese</t>
  </si>
  <si>
    <t>P – Black Caribbean</t>
  </si>
  <si>
    <t>R – Black African</t>
  </si>
  <si>
    <t>T – Arab</t>
  </si>
  <si>
    <t>E-U (BME)</t>
  </si>
  <si>
    <t>C – any other white background</t>
  </si>
  <si>
    <t>E – white and Black Caribbean</t>
  </si>
  <si>
    <t>F – white and Black African</t>
  </si>
  <si>
    <t>G – white and Asian</t>
  </si>
  <si>
    <t>H – any other mixed background</t>
  </si>
  <si>
    <t>N – any other Asian background</t>
  </si>
  <si>
    <t>S – any other Black background</t>
  </si>
  <si>
    <t>U – any other ethnic group</t>
  </si>
  <si>
    <t>0-20</t>
  </si>
  <si>
    <t>Lesbian/gay</t>
  </si>
  <si>
    <t>Agnostic</t>
  </si>
  <si>
    <t>Atheist</t>
  </si>
  <si>
    <t>Christian</t>
  </si>
  <si>
    <t>Humanist</t>
  </si>
  <si>
    <t>Jewish</t>
  </si>
  <si>
    <t>Muslim</t>
  </si>
  <si>
    <t>Pagan</t>
  </si>
  <si>
    <t>Spiritualist</t>
  </si>
  <si>
    <t>Any other</t>
  </si>
  <si>
    <t>Mobility impairment</t>
  </si>
  <si>
    <t>Learning Disability</t>
  </si>
  <si>
    <t>No disability</t>
  </si>
  <si>
    <t>West Sussex Core</t>
  </si>
  <si>
    <t>Brighton and Hove Core</t>
  </si>
  <si>
    <t>East Sussex Core</t>
  </si>
  <si>
    <t>Secure and Forensic</t>
  </si>
  <si>
    <t>CAMHS</t>
  </si>
  <si>
    <t>Primary Care</t>
  </si>
  <si>
    <t>Total 2021/22</t>
  </si>
  <si>
    <t>Z – prefer not to say/undefined</t>
  </si>
  <si>
    <t>D-U (BME)</t>
  </si>
  <si>
    <t>17-20</t>
  </si>
  <si>
    <t>Lesbian/Gay</t>
  </si>
  <si>
    <t>Hindu</t>
  </si>
  <si>
    <t>Any Other</t>
  </si>
  <si>
    <t>Prefer Not to Say</t>
  </si>
  <si>
    <t>Incidents</t>
  </si>
  <si>
    <t xml:space="preserve">Yes </t>
  </si>
  <si>
    <t>No Disability</t>
  </si>
  <si>
    <t>Prefer not to say/undefined</t>
  </si>
  <si>
    <t>Total incidents (staff):</t>
  </si>
  <si>
    <t>1-16</t>
  </si>
  <si>
    <t>Asperger’s or autism</t>
  </si>
  <si>
    <t>Blind/partial sight</t>
  </si>
  <si>
    <t>Learning disability</t>
  </si>
  <si>
    <t>Personal care</t>
  </si>
  <si>
    <t>Unseen disability</t>
  </si>
  <si>
    <t xml:space="preserve">Ethnicity </t>
  </si>
  <si>
    <t xml:space="preserve">Personal </t>
  </si>
  <si>
    <t xml:space="preserve">Total </t>
  </si>
  <si>
    <t>Harassment breakdown by subject</t>
  </si>
  <si>
    <t xml:space="preserve">Gender - sexual harassment </t>
  </si>
  <si>
    <t xml:space="preserve">Religion and belief </t>
  </si>
  <si>
    <t xml:space="preserve">Sexual exposure </t>
  </si>
  <si>
    <t xml:space="preserve">Near miss </t>
  </si>
  <si>
    <t>Patient on patient</t>
  </si>
  <si>
    <t>Patient on staff</t>
  </si>
  <si>
    <t>Patient on visitor</t>
  </si>
  <si>
    <t>Staff on patient</t>
  </si>
  <si>
    <t>Staff on staff</t>
  </si>
  <si>
    <t>Visitor on patient</t>
  </si>
  <si>
    <t>Visitor on staff</t>
  </si>
  <si>
    <t>Protected characteristic total</t>
  </si>
  <si>
    <t>Protected characteristic percentage</t>
  </si>
  <si>
    <t>Carers</t>
  </si>
  <si>
    <t>Public</t>
  </si>
  <si>
    <t>Service users</t>
  </si>
  <si>
    <t>D – Gypsy and Traveller</t>
  </si>
  <si>
    <t>White British</t>
  </si>
  <si>
    <t>White Irish</t>
  </si>
  <si>
    <t>Indian</t>
  </si>
  <si>
    <t>Pakistani</t>
  </si>
  <si>
    <t>Bangladeshi</t>
  </si>
  <si>
    <t>Chinese</t>
  </si>
  <si>
    <t>Black African</t>
  </si>
  <si>
    <t>Arab</t>
  </si>
  <si>
    <t xml:space="preserve">BME </t>
  </si>
  <si>
    <t>Total volunteers:</t>
  </si>
  <si>
    <t>White other</t>
  </si>
  <si>
    <t>Gypsy and Traveller</t>
  </si>
  <si>
    <t>White and Black Caribbean</t>
  </si>
  <si>
    <t>White and Black African</t>
  </si>
  <si>
    <t>White and Asian</t>
  </si>
  <si>
    <t>Any other mixed background</t>
  </si>
  <si>
    <t>Any other Asian background</t>
  </si>
  <si>
    <t>Black Caribbean</t>
  </si>
  <si>
    <t>Any other Black background</t>
  </si>
  <si>
    <t>Albanian</t>
  </si>
  <si>
    <t>Amharic</t>
  </si>
  <si>
    <t>Bengali</t>
  </si>
  <si>
    <t>Bulgarian</t>
  </si>
  <si>
    <t>Cantonese</t>
  </si>
  <si>
    <t>Dari</t>
  </si>
  <si>
    <t>Dutch</t>
  </si>
  <si>
    <t>Farsi</t>
  </si>
  <si>
    <t>Filipino</t>
  </si>
  <si>
    <t>Fulani</t>
  </si>
  <si>
    <t>Greek</t>
  </si>
  <si>
    <t>Hindi</t>
  </si>
  <si>
    <t>Hungarian</t>
  </si>
  <si>
    <t>Igbo</t>
  </si>
  <si>
    <t>Italian</t>
  </si>
  <si>
    <t>Japanese</t>
  </si>
  <si>
    <t>Latvian</t>
  </si>
  <si>
    <t>Lithuanian</t>
  </si>
  <si>
    <t>Mandarin</t>
  </si>
  <si>
    <t>Nepali</t>
  </si>
  <si>
    <t>Pashto</t>
  </si>
  <si>
    <t>Polish</t>
  </si>
  <si>
    <t>Romanian</t>
  </si>
  <si>
    <t>Russian</t>
  </si>
  <si>
    <t>Somali</t>
  </si>
  <si>
    <t>Sorani</t>
  </si>
  <si>
    <t>Sylheti</t>
  </si>
  <si>
    <t>Tagalog</t>
  </si>
  <si>
    <t>Tamil</t>
  </si>
  <si>
    <t>Thai</t>
  </si>
  <si>
    <t>Tigrinya</t>
  </si>
  <si>
    <t>Turkish</t>
  </si>
  <si>
    <t>Urdu</t>
  </si>
  <si>
    <t>Vietnamese</t>
  </si>
  <si>
    <t>Wolof</t>
  </si>
  <si>
    <t>Zaghawa</t>
  </si>
  <si>
    <t>Sessions</t>
  </si>
  <si>
    <t>West Sussex</t>
  </si>
  <si>
    <t>Children and Young People's Services</t>
  </si>
  <si>
    <t xml:space="preserve">Community </t>
  </si>
  <si>
    <t>Inpatient</t>
  </si>
  <si>
    <t>Sussex</t>
  </si>
  <si>
    <t>Kent</t>
  </si>
  <si>
    <t>C1 – Gypsy and Traveller</t>
  </si>
  <si>
    <t>M – Black Caribbean</t>
  </si>
  <si>
    <t>N – Black African</t>
  </si>
  <si>
    <t>S1 – Arab</t>
  </si>
  <si>
    <t>C2 – any other white background</t>
  </si>
  <si>
    <t>G – any other mixed background</t>
  </si>
  <si>
    <t>L – any other Asian background</t>
  </si>
  <si>
    <t>P – any other Black background</t>
  </si>
  <si>
    <t>S2 – any other ethnic group</t>
  </si>
  <si>
    <t>C1, D-S2 (BME)</t>
  </si>
  <si>
    <t>2021/22 services</t>
  </si>
  <si>
    <t>All Sussex</t>
  </si>
  <si>
    <t>0-15 years</t>
  </si>
  <si>
    <t>16-20 years</t>
  </si>
  <si>
    <t>21-30 years</t>
  </si>
  <si>
    <t>31-40 years</t>
  </si>
  <si>
    <t>41-50 years</t>
  </si>
  <si>
    <t>51-60 years</t>
  </si>
  <si>
    <t>61-70 years</t>
  </si>
  <si>
    <t>71+ years</t>
  </si>
  <si>
    <t xml:space="preserve">Transgender </t>
  </si>
  <si>
    <t>Person asked and does not know or is not sure</t>
  </si>
  <si>
    <t>Not known</t>
  </si>
  <si>
    <t>Undecided (only appropriate for adolescents)</t>
  </si>
  <si>
    <t>Baha'i</t>
  </si>
  <si>
    <t>Rastafarian</t>
  </si>
  <si>
    <t>Sikh</t>
  </si>
  <si>
    <t>Zoroastrian</t>
  </si>
  <si>
    <t>Deaf/hard of hearing</t>
  </si>
  <si>
    <t>Cohabiting</t>
  </si>
  <si>
    <t>Married/civil partner</t>
  </si>
  <si>
    <t>Separated</t>
  </si>
  <si>
    <t>Widowed/surviving civil partner</t>
  </si>
  <si>
    <t>Divorced/civil partnership has been dissolved</t>
  </si>
  <si>
    <t>Breakdown by relationship status</t>
  </si>
  <si>
    <t>Relationship status</t>
  </si>
  <si>
    <t>D-S (BME)</t>
  </si>
  <si>
    <t>Disciplinary</t>
  </si>
  <si>
    <t>Grievance</t>
  </si>
  <si>
    <t>Bullying and harassment</t>
  </si>
  <si>
    <t>G – other mixed background</t>
  </si>
  <si>
    <t>L – other Asian background</t>
  </si>
  <si>
    <t>P – other Black background</t>
  </si>
  <si>
    <t>S – any other background</t>
  </si>
  <si>
    <t>Capability</t>
  </si>
  <si>
    <t>Sickness absence</t>
  </si>
  <si>
    <t>Total disciplinary:</t>
  </si>
  <si>
    <t>Total grievance:</t>
  </si>
  <si>
    <t>Total bullying and harassment:</t>
  </si>
  <si>
    <t>Total capability:</t>
  </si>
  <si>
    <t>Total sickness absence:</t>
  </si>
  <si>
    <t>Grand total:</t>
  </si>
  <si>
    <t>Total LGB</t>
  </si>
  <si>
    <t xml:space="preserve">Prefer not to say/undefined </t>
  </si>
  <si>
    <t>BSL</t>
  </si>
  <si>
    <t>Breakdown by provider</t>
  </si>
  <si>
    <t>Action Deafness</t>
  </si>
  <si>
    <t xml:space="preserve">Vandu </t>
  </si>
  <si>
    <t>Languageline</t>
  </si>
  <si>
    <t>Breakdown by language</t>
  </si>
  <si>
    <t>BSL breakdown by area</t>
  </si>
  <si>
    <t>Sussex Interpreting Services (SIS)</t>
  </si>
  <si>
    <t>Total responses:</t>
  </si>
  <si>
    <t>White</t>
  </si>
  <si>
    <t>Asian/Asian British</t>
  </si>
  <si>
    <t>Black/Caribbean/African/Black British</t>
  </si>
  <si>
    <t>Mixed/multiple ethnic groups</t>
  </si>
  <si>
    <t>Other ethnic group</t>
  </si>
  <si>
    <t>0-15</t>
  </si>
  <si>
    <t>16-24</t>
  </si>
  <si>
    <t>25-34</t>
  </si>
  <si>
    <t>35-44</t>
  </si>
  <si>
    <t>45-54</t>
  </si>
  <si>
    <t>55-64</t>
  </si>
  <si>
    <t>65-74</t>
  </si>
  <si>
    <t>75-84</t>
  </si>
  <si>
    <t>85+</t>
  </si>
  <si>
    <t>Non binary</t>
  </si>
  <si>
    <t xml:space="preserve">Undecided </t>
  </si>
  <si>
    <t>Dyslexia</t>
  </si>
  <si>
    <t>West Sussex Core members:</t>
  </si>
  <si>
    <t>Brighton and Hove Core members:</t>
  </si>
  <si>
    <t>East Sussex Core members:</t>
  </si>
  <si>
    <t>Total members:</t>
  </si>
  <si>
    <t>Governors:</t>
  </si>
  <si>
    <t xml:space="preserve">Total BME (2, D-SE) </t>
  </si>
  <si>
    <t>Workforce percentage</t>
  </si>
  <si>
    <t>Z – undefined</t>
  </si>
  <si>
    <t>Total complaints:</t>
  </si>
  <si>
    <t>Total incidents (service users):</t>
  </si>
  <si>
    <t>Section 5</t>
  </si>
  <si>
    <t>Section 2</t>
  </si>
  <si>
    <t>Section 3</t>
  </si>
  <si>
    <t>Section 4</t>
  </si>
  <si>
    <t>Part III</t>
  </si>
  <si>
    <t>CTOs made</t>
  </si>
  <si>
    <t>CTOs extended</t>
  </si>
  <si>
    <t>Section 3 renewals</t>
  </si>
  <si>
    <t>Part III renewals</t>
  </si>
  <si>
    <t>P – Black Caribbean</t>
  </si>
  <si>
    <t>Inpatient detentions</t>
  </si>
  <si>
    <t>Community Treatment Orders (CTOs)</t>
  </si>
  <si>
    <t>Undecided (CYPS only)</t>
  </si>
  <si>
    <t>Zoroatrian</t>
  </si>
  <si>
    <t>Married/civil partnership</t>
  </si>
  <si>
    <t>Divorced/dissolved civil partnership</t>
  </si>
  <si>
    <t>Under 16</t>
  </si>
  <si>
    <t>Bed days</t>
  </si>
  <si>
    <t>Under 18</t>
  </si>
  <si>
    <t>18-64</t>
  </si>
  <si>
    <t>65+</t>
  </si>
  <si>
    <t>Days delayed</t>
  </si>
  <si>
    <t>% delayed</t>
  </si>
  <si>
    <t>Serious incidents</t>
  </si>
  <si>
    <t>Total discharged</t>
  </si>
  <si>
    <t>Other specified</t>
  </si>
  <si>
    <t>Delays against total bed days</t>
  </si>
  <si>
    <t>Total/overall %</t>
  </si>
  <si>
    <t>Breakdown by trans status</t>
  </si>
  <si>
    <t>Decline to say</t>
  </si>
  <si>
    <t>Not recorded</t>
  </si>
  <si>
    <t>Not known (not recorded)</t>
  </si>
  <si>
    <t>Gay/lesbian</t>
  </si>
  <si>
    <t>Not specified</t>
  </si>
  <si>
    <t>Not stated (person asked but declined to provide a response)</t>
  </si>
  <si>
    <t>Chinese (Confucian or Taoist)</t>
  </si>
  <si>
    <t>None</t>
  </si>
  <si>
    <t>Declines to disclose</t>
  </si>
  <si>
    <t>Civil Partnership</t>
  </si>
  <si>
    <t>Divorced/person whose civil partnership has been dissolved</t>
  </si>
  <si>
    <t>Blank</t>
  </si>
  <si>
    <t>Mixed</t>
  </si>
  <si>
    <t>Asian or Asian British</t>
  </si>
  <si>
    <t>Black or Black British</t>
  </si>
  <si>
    <t>Other ethnic groups</t>
  </si>
  <si>
    <t>Asian or Asian British - Any other Asian background</t>
  </si>
  <si>
    <t>Gypsy or Irish Traveller</t>
  </si>
  <si>
    <t>%</t>
  </si>
  <si>
    <t>Any other white background</t>
  </si>
  <si>
    <t>Non-binary</t>
  </si>
  <si>
    <t>NULL</t>
  </si>
  <si>
    <t>Declined to say</t>
  </si>
  <si>
    <t>Yes (legacy)</t>
  </si>
  <si>
    <t>Yes, limited a lot</t>
  </si>
  <si>
    <t>Physical health assessments</t>
  </si>
  <si>
    <t>In target</t>
  </si>
  <si>
    <t>Breach</t>
  </si>
  <si>
    <t>% in target</t>
  </si>
  <si>
    <t>Other specific</t>
  </si>
  <si>
    <t>N</t>
  </si>
  <si>
    <t>Yes, limited a little</t>
  </si>
  <si>
    <t>Risk assessments</t>
  </si>
  <si>
    <t>Assessment</t>
  </si>
  <si>
    <t>No assessment</t>
  </si>
  <si>
    <t>% with assessments</t>
  </si>
  <si>
    <t>Y</t>
  </si>
  <si>
    <t>Japanese (Shinto)</t>
  </si>
  <si>
    <t>72 hour follow-up</t>
  </si>
  <si>
    <t>Followed up</t>
  </si>
  <si>
    <t>% followed up</t>
  </si>
  <si>
    <t>Declined to answer</t>
  </si>
  <si>
    <t>Early intervention in psychosis (EIP) treatment</t>
  </si>
  <si>
    <t>Breakdown by area</t>
  </si>
  <si>
    <t xml:space="preserve">Sussex Interpreting Services </t>
  </si>
  <si>
    <t xml:space="preserve">Action Deafness </t>
  </si>
  <si>
    <t>Vandu</t>
  </si>
  <si>
    <t>Language Line</t>
  </si>
  <si>
    <t>Arabic</t>
  </si>
  <si>
    <t>Creole</t>
  </si>
  <si>
    <t>Czech</t>
  </si>
  <si>
    <t>French</t>
  </si>
  <si>
    <t>German</t>
  </si>
  <si>
    <t>Gujarati</t>
  </si>
  <si>
    <t>Kurdish</t>
  </si>
  <si>
    <t>Portuguese</t>
  </si>
  <si>
    <t>Portuguese, Brazilian</t>
  </si>
  <si>
    <t>Punjabi</t>
  </si>
  <si>
    <t>Spanish</t>
  </si>
  <si>
    <t>Sudanese Arabic</t>
  </si>
  <si>
    <t>Swahili</t>
  </si>
  <si>
    <t>Ukranian</t>
  </si>
  <si>
    <t>Total sessions 2021/22</t>
  </si>
  <si>
    <t>Sessions delivered 2021/22</t>
  </si>
  <si>
    <t>Sessions delivered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</si>
</sst>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[Red]\-#,##0.00\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3F3F3F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</font>
    <font>
      <b/>
      <sz val="12"/>
      <color rgb="FF3F3F3F"/>
      <name val="Calibri"/>
      <family val="2"/>
    </font>
    <font>
      <b/>
      <sz val="12"/>
      <name val="Calibri"/>
      <family val="2"/>
    </font>
    <font>
      <b/>
      <sz val="12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8" tint="0.39997558519241921"/>
        <bgColor indexed="65"/>
      </patternFill>
    </fill>
  </fills>
  <borders count="25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5">
    <xf numFmtId="0" fontId="0" fillId="0" borderId="0"/>
    <xf numFmtId="0" fontId="2" fillId="2" borderId="1" applyNumberFormat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4" borderId="0" applyNumberFormat="0" applyBorder="0" applyAlignment="0" applyProtection="0"/>
    <xf numFmtId="0" fontId="14" fillId="13" borderId="0" applyNumberFormat="0" applyBorder="0" applyAlignment="0" applyProtection="0"/>
    <xf numFmtId="0" fontId="14" fillId="8" borderId="0" applyNumberFormat="0" applyBorder="0" applyAlignment="0" applyProtection="0"/>
    <xf numFmtId="0" fontId="15" fillId="0" borderId="0"/>
    <xf numFmtId="0" fontId="16" fillId="0" borderId="0"/>
    <xf numFmtId="9" fontId="16" fillId="0" borderId="0" applyFont="0" applyFill="0" applyBorder="0" applyAlignment="0" applyProtection="0"/>
  </cellStyleXfs>
  <cellXfs count="252">
    <xf numFmtId="0" fontId="0" fillId="0" borderId="0" xfId="0"/>
    <xf numFmtId="0" fontId="4" fillId="5" borderId="3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left"/>
    </xf>
    <xf numFmtId="9" fontId="4" fillId="0" borderId="5" xfId="0" applyNumberFormat="1" applyFont="1" applyFill="1" applyBorder="1" applyAlignment="1">
      <alignment horizontal="left"/>
    </xf>
    <xf numFmtId="0" fontId="4" fillId="0" borderId="0" xfId="0" applyFont="1" applyFill="1"/>
    <xf numFmtId="0" fontId="4" fillId="5" borderId="3" xfId="0" applyFont="1" applyFill="1" applyBorder="1"/>
    <xf numFmtId="0" fontId="4" fillId="0" borderId="4" xfId="0" applyFont="1" applyFill="1" applyBorder="1"/>
    <xf numFmtId="0" fontId="4" fillId="0" borderId="5" xfId="0" applyFont="1" applyFill="1" applyBorder="1"/>
    <xf numFmtId="0" fontId="4" fillId="6" borderId="4" xfId="0" applyFont="1" applyFill="1" applyBorder="1"/>
    <xf numFmtId="0" fontId="4" fillId="6" borderId="5" xfId="0" applyFont="1" applyFill="1" applyBorder="1"/>
    <xf numFmtId="0" fontId="4" fillId="0" borderId="6" xfId="0" applyFont="1" applyFill="1" applyBorder="1" applyAlignment="1">
      <alignment horizontal="left"/>
    </xf>
    <xf numFmtId="0" fontId="4" fillId="0" borderId="6" xfId="0" applyFont="1" applyFill="1" applyBorder="1"/>
    <xf numFmtId="0" fontId="5" fillId="0" borderId="2" xfId="3" applyFont="1" applyFill="1" applyBorder="1" applyAlignment="1">
      <alignment horizontal="center" vertical="center" wrapText="1"/>
    </xf>
    <xf numFmtId="2" fontId="5" fillId="0" borderId="7" xfId="3" applyNumberFormat="1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left" vertical="center"/>
    </xf>
    <xf numFmtId="0" fontId="5" fillId="6" borderId="2" xfId="3" applyFont="1" applyFill="1" applyBorder="1" applyAlignment="1">
      <alignment horizontal="center" vertical="center" wrapText="1"/>
    </xf>
    <xf numFmtId="2" fontId="5" fillId="6" borderId="7" xfId="3" applyNumberFormat="1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left" vertical="center" wrapText="1"/>
    </xf>
    <xf numFmtId="1" fontId="6" fillId="0" borderId="9" xfId="1" applyNumberFormat="1" applyFont="1" applyFill="1" applyBorder="1" applyAlignment="1">
      <alignment horizontal="center" vertical="center" wrapText="1"/>
    </xf>
    <xf numFmtId="1" fontId="6" fillId="0" borderId="10" xfId="1" applyNumberFormat="1" applyFont="1" applyFill="1" applyBorder="1" applyAlignment="1">
      <alignment horizontal="center" vertical="center" wrapText="1"/>
    </xf>
    <xf numFmtId="0" fontId="4" fillId="0" borderId="6" xfId="2" applyFont="1" applyFill="1" applyBorder="1" applyAlignment="1">
      <alignment horizontal="left" vertical="center" wrapText="1"/>
    </xf>
    <xf numFmtId="0" fontId="6" fillId="6" borderId="8" xfId="1" applyFont="1" applyFill="1" applyBorder="1" applyAlignment="1">
      <alignment horizontal="left" vertical="center" wrapText="1"/>
    </xf>
    <xf numFmtId="1" fontId="6" fillId="6" borderId="9" xfId="1" applyNumberFormat="1" applyFont="1" applyFill="1" applyBorder="1" applyAlignment="1">
      <alignment horizontal="center" vertical="center" wrapText="1"/>
    </xf>
    <xf numFmtId="1" fontId="6" fillId="6" borderId="10" xfId="1" applyNumberFormat="1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left" vertical="center"/>
    </xf>
    <xf numFmtId="0" fontId="6" fillId="0" borderId="8" xfId="1" applyFont="1" applyFill="1" applyBorder="1" applyAlignment="1">
      <alignment horizontal="left" wrapText="1"/>
    </xf>
    <xf numFmtId="0" fontId="4" fillId="0" borderId="0" xfId="0" applyFont="1" applyFill="1" applyAlignment="1">
      <alignment horizontal="left"/>
    </xf>
    <xf numFmtId="0" fontId="4" fillId="5" borderId="13" xfId="0" applyFont="1" applyFill="1" applyBorder="1" applyAlignment="1">
      <alignment horizontal="left"/>
    </xf>
    <xf numFmtId="0" fontId="4" fillId="0" borderId="0" xfId="0" applyFont="1"/>
    <xf numFmtId="0" fontId="4" fillId="5" borderId="8" xfId="0" applyFont="1" applyFill="1" applyBorder="1"/>
    <xf numFmtId="0" fontId="7" fillId="0" borderId="6" xfId="0" applyFont="1" applyFill="1" applyBorder="1" applyAlignment="1">
      <alignment horizontal="left" vertical="top" wrapText="1"/>
    </xf>
    <xf numFmtId="0" fontId="8" fillId="0" borderId="8" xfId="0" applyFont="1" applyFill="1" applyBorder="1" applyAlignment="1">
      <alignment horizontal="left" vertical="top" wrapText="1"/>
    </xf>
    <xf numFmtId="0" fontId="4" fillId="0" borderId="4" xfId="0" applyFont="1" applyBorder="1"/>
    <xf numFmtId="0" fontId="4" fillId="0" borderId="5" xfId="0" applyFont="1" applyBorder="1"/>
    <xf numFmtId="0" fontId="7" fillId="7" borderId="6" xfId="0" applyFont="1" applyFill="1" applyBorder="1" applyAlignment="1">
      <alignment horizontal="left" vertical="top" wrapText="1"/>
    </xf>
    <xf numFmtId="0" fontId="4" fillId="0" borderId="6" xfId="0" applyFont="1" applyFill="1" applyBorder="1" applyAlignment="1">
      <alignment horizontal="left" vertical="top" wrapText="1"/>
    </xf>
    <xf numFmtId="0" fontId="9" fillId="0" borderId="8" xfId="0" applyFont="1" applyFill="1" applyBorder="1" applyAlignment="1">
      <alignment horizontal="left" vertical="top" wrapText="1"/>
    </xf>
    <xf numFmtId="0" fontId="4" fillId="6" borderId="6" xfId="0" applyFont="1" applyFill="1" applyBorder="1" applyAlignment="1">
      <alignment horizontal="left" vertical="top" wrapText="1"/>
    </xf>
    <xf numFmtId="0" fontId="9" fillId="6" borderId="8" xfId="0" applyFont="1" applyFill="1" applyBorder="1" applyAlignment="1">
      <alignment horizontal="left" vertical="top" wrapText="1"/>
    </xf>
    <xf numFmtId="0" fontId="4" fillId="5" borderId="3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top" wrapText="1"/>
    </xf>
    <xf numFmtId="38" fontId="9" fillId="0" borderId="0" xfId="0" applyNumberFormat="1" applyFont="1" applyFill="1" applyBorder="1" applyAlignment="1">
      <alignment horizontal="right" vertical="top" wrapText="1"/>
    </xf>
    <xf numFmtId="1" fontId="9" fillId="0" borderId="0" xfId="0" applyNumberFormat="1" applyFont="1" applyFill="1" applyBorder="1" applyAlignment="1">
      <alignment horizontal="right" vertical="top" wrapText="1"/>
    </xf>
    <xf numFmtId="2" fontId="9" fillId="0" borderId="0" xfId="0" applyNumberFormat="1" applyFont="1" applyFill="1" applyBorder="1" applyAlignment="1">
      <alignment horizontal="right" vertical="top" wrapText="1"/>
    </xf>
    <xf numFmtId="0" fontId="10" fillId="0" borderId="2" xfId="3" applyFont="1" applyFill="1" applyBorder="1" applyAlignment="1">
      <alignment horizontal="center" vertical="center"/>
    </xf>
    <xf numFmtId="0" fontId="10" fillId="0" borderId="2" xfId="3" applyFont="1" applyFill="1" applyBorder="1" applyAlignment="1">
      <alignment horizontal="center" vertical="center" wrapText="1"/>
    </xf>
    <xf numFmtId="4" fontId="10" fillId="0" borderId="2" xfId="3" applyNumberFormat="1" applyFont="1" applyFill="1" applyBorder="1" applyAlignment="1">
      <alignment horizontal="center" vertical="center" wrapText="1"/>
    </xf>
    <xf numFmtId="0" fontId="11" fillId="0" borderId="8" xfId="1" applyFont="1" applyFill="1" applyBorder="1" applyAlignment="1">
      <alignment horizontal="left" vertical="center" wrapText="1"/>
    </xf>
    <xf numFmtId="0" fontId="12" fillId="0" borderId="9" xfId="3" applyFont="1" applyFill="1" applyBorder="1" applyAlignment="1">
      <alignment horizontal="center" vertical="center"/>
    </xf>
    <xf numFmtId="0" fontId="12" fillId="0" borderId="2" xfId="3" applyFont="1" applyFill="1" applyBorder="1" applyAlignment="1">
      <alignment horizontal="center" vertical="center"/>
    </xf>
    <xf numFmtId="1" fontId="11" fillId="0" borderId="9" xfId="1" applyNumberFormat="1" applyFont="1" applyFill="1" applyBorder="1" applyAlignment="1">
      <alignment horizontal="center" vertical="center" wrapText="1"/>
    </xf>
    <xf numFmtId="0" fontId="5" fillId="0" borderId="2" xfId="3" applyFont="1" applyFill="1" applyBorder="1" applyAlignment="1">
      <alignment horizontal="center" wrapText="1"/>
    </xf>
    <xf numFmtId="2" fontId="5" fillId="0" borderId="7" xfId="3" applyNumberFormat="1" applyFont="1" applyFill="1" applyBorder="1" applyAlignment="1">
      <alignment horizontal="center" wrapText="1"/>
    </xf>
    <xf numFmtId="1" fontId="6" fillId="0" borderId="9" xfId="1" applyNumberFormat="1" applyFont="1" applyFill="1" applyBorder="1" applyAlignment="1">
      <alignment horizontal="center" wrapText="1"/>
    </xf>
    <xf numFmtId="1" fontId="6" fillId="0" borderId="10" xfId="1" applyNumberFormat="1" applyFont="1" applyFill="1" applyBorder="1" applyAlignment="1">
      <alignment horizontal="center" wrapText="1"/>
    </xf>
    <xf numFmtId="0" fontId="4" fillId="0" borderId="14" xfId="0" applyFont="1" applyFill="1" applyBorder="1" applyAlignment="1">
      <alignment horizontal="center"/>
    </xf>
    <xf numFmtId="3" fontId="4" fillId="0" borderId="5" xfId="0" applyNumberFormat="1" applyFont="1" applyBorder="1" applyAlignment="1">
      <alignment horizontal="center"/>
    </xf>
    <xf numFmtId="4" fontId="4" fillId="0" borderId="10" xfId="0" applyNumberFormat="1" applyFont="1" applyBorder="1" applyAlignment="1">
      <alignment horizontal="center"/>
    </xf>
    <xf numFmtId="38" fontId="7" fillId="0" borderId="2" xfId="0" applyNumberFormat="1" applyFont="1" applyFill="1" applyBorder="1" applyAlignment="1">
      <alignment horizontal="center" vertical="top" wrapText="1"/>
    </xf>
    <xf numFmtId="4" fontId="7" fillId="0" borderId="2" xfId="0" applyNumberFormat="1" applyFont="1" applyFill="1" applyBorder="1" applyAlignment="1">
      <alignment horizontal="center" vertical="top" wrapText="1"/>
    </xf>
    <xf numFmtId="2" fontId="7" fillId="0" borderId="7" xfId="0" applyNumberFormat="1" applyFont="1" applyFill="1" applyBorder="1" applyAlignment="1">
      <alignment horizontal="center" vertical="top" wrapText="1"/>
    </xf>
    <xf numFmtId="4" fontId="7" fillId="0" borderId="7" xfId="0" applyNumberFormat="1" applyFont="1" applyFill="1" applyBorder="1" applyAlignment="1">
      <alignment horizontal="center" vertical="top" wrapText="1"/>
    </xf>
    <xf numFmtId="38" fontId="8" fillId="0" borderId="9" xfId="0" applyNumberFormat="1" applyFont="1" applyFill="1" applyBorder="1" applyAlignment="1">
      <alignment horizontal="center" vertical="top" wrapText="1"/>
    </xf>
    <xf numFmtId="3" fontId="8" fillId="0" borderId="9" xfId="0" applyNumberFormat="1" applyFont="1" applyFill="1" applyBorder="1" applyAlignment="1">
      <alignment horizontal="center" vertical="top" wrapText="1"/>
    </xf>
    <xf numFmtId="4" fontId="8" fillId="0" borderId="10" xfId="0" applyNumberFormat="1" applyFont="1" applyFill="1" applyBorder="1" applyAlignment="1">
      <alignment horizontal="center" vertical="top" wrapText="1"/>
    </xf>
    <xf numFmtId="38" fontId="7" fillId="7" borderId="2" xfId="0" applyNumberFormat="1" applyFont="1" applyFill="1" applyBorder="1" applyAlignment="1">
      <alignment horizontal="center" vertical="top" wrapText="1"/>
    </xf>
    <xf numFmtId="2" fontId="7" fillId="7" borderId="2" xfId="0" applyNumberFormat="1" applyFont="1" applyFill="1" applyBorder="1" applyAlignment="1">
      <alignment horizontal="center" vertical="top" wrapText="1"/>
    </xf>
    <xf numFmtId="2" fontId="7" fillId="7" borderId="7" xfId="0" applyNumberFormat="1" applyFont="1" applyFill="1" applyBorder="1" applyAlignment="1">
      <alignment horizontal="center" vertical="top" wrapText="1"/>
    </xf>
    <xf numFmtId="1" fontId="8" fillId="0" borderId="9" xfId="0" applyNumberFormat="1" applyFont="1" applyFill="1" applyBorder="1" applyAlignment="1">
      <alignment horizontal="center" vertical="top" wrapText="1"/>
    </xf>
    <xf numFmtId="38" fontId="4" fillId="0" borderId="2" xfId="0" applyNumberFormat="1" applyFont="1" applyFill="1" applyBorder="1" applyAlignment="1">
      <alignment horizontal="center" vertical="top" wrapText="1"/>
    </xf>
    <xf numFmtId="4" fontId="4" fillId="0" borderId="2" xfId="0" applyNumberFormat="1" applyFont="1" applyFill="1" applyBorder="1" applyAlignment="1">
      <alignment horizontal="center" vertical="top" wrapText="1"/>
    </xf>
    <xf numFmtId="2" fontId="4" fillId="0" borderId="7" xfId="0" applyNumberFormat="1" applyFont="1" applyFill="1" applyBorder="1" applyAlignment="1">
      <alignment horizontal="center" vertical="top" wrapText="1"/>
    </xf>
    <xf numFmtId="38" fontId="9" fillId="0" borderId="9" xfId="0" applyNumberFormat="1" applyFont="1" applyFill="1" applyBorder="1" applyAlignment="1">
      <alignment horizontal="center" vertical="top" wrapText="1"/>
    </xf>
    <xf numFmtId="1" fontId="9" fillId="0" borderId="9" xfId="0" applyNumberFormat="1" applyFont="1" applyFill="1" applyBorder="1" applyAlignment="1">
      <alignment horizontal="center" vertical="top" wrapText="1"/>
    </xf>
    <xf numFmtId="2" fontId="4" fillId="0" borderId="2" xfId="0" applyNumberFormat="1" applyFont="1" applyFill="1" applyBorder="1" applyAlignment="1">
      <alignment horizontal="center" vertical="top" wrapText="1"/>
    </xf>
    <xf numFmtId="4" fontId="4" fillId="0" borderId="7" xfId="0" applyNumberFormat="1" applyFont="1" applyFill="1" applyBorder="1" applyAlignment="1">
      <alignment horizontal="center" vertical="top" wrapText="1"/>
    </xf>
    <xf numFmtId="4" fontId="9" fillId="0" borderId="10" xfId="0" applyNumberFormat="1" applyFont="1" applyFill="1" applyBorder="1" applyAlignment="1">
      <alignment horizontal="center" vertical="top" wrapText="1"/>
    </xf>
    <xf numFmtId="3" fontId="4" fillId="0" borderId="2" xfId="0" applyNumberFormat="1" applyFont="1" applyFill="1" applyBorder="1" applyAlignment="1">
      <alignment horizontal="center" vertical="top" wrapText="1"/>
    </xf>
    <xf numFmtId="3" fontId="9" fillId="0" borderId="9" xfId="0" applyNumberFormat="1" applyFont="1" applyFill="1" applyBorder="1" applyAlignment="1">
      <alignment horizontal="center" vertical="top" wrapText="1"/>
    </xf>
    <xf numFmtId="3" fontId="4" fillId="6" borderId="2" xfId="0" applyNumberFormat="1" applyFont="1" applyFill="1" applyBorder="1" applyAlignment="1">
      <alignment horizontal="center" vertical="top" wrapText="1"/>
    </xf>
    <xf numFmtId="4" fontId="4" fillId="6" borderId="2" xfId="0" applyNumberFormat="1" applyFont="1" applyFill="1" applyBorder="1" applyAlignment="1">
      <alignment horizontal="center" vertical="top" wrapText="1"/>
    </xf>
    <xf numFmtId="4" fontId="4" fillId="6" borderId="7" xfId="0" applyNumberFormat="1" applyFont="1" applyFill="1" applyBorder="1" applyAlignment="1">
      <alignment horizontal="center" vertical="top" wrapText="1"/>
    </xf>
    <xf numFmtId="3" fontId="9" fillId="6" borderId="9" xfId="0" applyNumberFormat="1" applyFont="1" applyFill="1" applyBorder="1" applyAlignment="1">
      <alignment horizontal="center" vertical="top" wrapText="1"/>
    </xf>
    <xf numFmtId="4" fontId="9" fillId="6" borderId="10" xfId="0" applyNumberFormat="1" applyFont="1" applyFill="1" applyBorder="1" applyAlignment="1">
      <alignment horizontal="center" vertical="top" wrapText="1"/>
    </xf>
    <xf numFmtId="0" fontId="9" fillId="0" borderId="6" xfId="0" applyFont="1" applyFill="1" applyBorder="1" applyAlignment="1">
      <alignment horizontal="left"/>
    </xf>
    <xf numFmtId="0" fontId="13" fillId="0" borderId="2" xfId="3" applyFont="1" applyFill="1" applyBorder="1" applyAlignment="1">
      <alignment horizontal="center" wrapText="1"/>
    </xf>
    <xf numFmtId="2" fontId="13" fillId="0" borderId="7" xfId="3" applyNumberFormat="1" applyFont="1" applyFill="1" applyBorder="1" applyAlignment="1">
      <alignment horizontal="center" wrapText="1"/>
    </xf>
    <xf numFmtId="3" fontId="13" fillId="0" borderId="10" xfId="3" applyNumberFormat="1" applyFont="1" applyFill="1" applyBorder="1" applyAlignment="1">
      <alignment horizontal="center" vertical="center" wrapText="1"/>
    </xf>
    <xf numFmtId="3" fontId="12" fillId="0" borderId="10" xfId="3" applyNumberFormat="1" applyFont="1" applyFill="1" applyBorder="1" applyAlignment="1">
      <alignment horizontal="center" vertical="center"/>
    </xf>
    <xf numFmtId="4" fontId="12" fillId="0" borderId="2" xfId="3" applyNumberFormat="1" applyFont="1" applyFill="1" applyBorder="1" applyAlignment="1">
      <alignment horizontal="center" vertical="center"/>
    </xf>
    <xf numFmtId="0" fontId="5" fillId="0" borderId="6" xfId="0" applyFont="1" applyFill="1" applyBorder="1"/>
    <xf numFmtId="0" fontId="5" fillId="0" borderId="2" xfId="3" applyFont="1" applyFill="1" applyBorder="1" applyAlignment="1">
      <alignment horizontal="center" vertical="center"/>
    </xf>
    <xf numFmtId="4" fontId="5" fillId="0" borderId="2" xfId="3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/>
    <xf numFmtId="0" fontId="4" fillId="0" borderId="2" xfId="0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4" fillId="0" borderId="6" xfId="0" applyFont="1" applyBorder="1"/>
    <xf numFmtId="0" fontId="9" fillId="0" borderId="8" xfId="0" applyFont="1" applyBorder="1"/>
    <xf numFmtId="0" fontId="9" fillId="0" borderId="9" xfId="0" applyFont="1" applyFill="1" applyBorder="1" applyAlignment="1">
      <alignment horizontal="center"/>
    </xf>
    <xf numFmtId="0" fontId="9" fillId="0" borderId="8" xfId="0" applyFont="1" applyFill="1" applyBorder="1"/>
    <xf numFmtId="0" fontId="4" fillId="0" borderId="2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2" fontId="4" fillId="0" borderId="7" xfId="0" applyNumberFormat="1" applyFont="1" applyBorder="1" applyAlignment="1">
      <alignment horizontal="center"/>
    </xf>
    <xf numFmtId="0" fontId="4" fillId="0" borderId="16" xfId="0" applyFont="1" applyBorder="1"/>
    <xf numFmtId="0" fontId="4" fillId="0" borderId="17" xfId="0" applyFont="1" applyBorder="1" applyAlignment="1">
      <alignment horizontal="center"/>
    </xf>
    <xf numFmtId="2" fontId="4" fillId="0" borderId="18" xfId="0" applyNumberFormat="1" applyFont="1" applyBorder="1" applyAlignment="1">
      <alignment horizontal="center"/>
    </xf>
    <xf numFmtId="0" fontId="3" fillId="0" borderId="2" xfId="4" applyFont="1" applyFill="1" applyBorder="1" applyAlignment="1">
      <alignment horizontal="center" vertical="center" wrapText="1"/>
    </xf>
    <xf numFmtId="0" fontId="4" fillId="0" borderId="6" xfId="2" applyNumberFormat="1" applyFont="1" applyFill="1" applyBorder="1" applyAlignment="1">
      <alignment horizontal="left" vertical="center" wrapText="1"/>
    </xf>
    <xf numFmtId="4" fontId="4" fillId="0" borderId="7" xfId="0" applyNumberFormat="1" applyFont="1" applyFill="1" applyBorder="1" applyAlignment="1">
      <alignment horizontal="center"/>
    </xf>
    <xf numFmtId="0" fontId="9" fillId="0" borderId="10" xfId="0" applyFont="1" applyFill="1" applyBorder="1" applyAlignment="1">
      <alignment horizontal="center"/>
    </xf>
    <xf numFmtId="0" fontId="5" fillId="0" borderId="2" xfId="4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2" fontId="5" fillId="0" borderId="7" xfId="4" applyNumberFormat="1" applyFont="1" applyFill="1" applyBorder="1" applyAlignment="1">
      <alignment horizontal="center" vertical="center" wrapText="1"/>
    </xf>
    <xf numFmtId="0" fontId="4" fillId="0" borderId="2" xfId="4" applyFont="1" applyFill="1" applyBorder="1" applyAlignment="1">
      <alignment horizontal="center" vertical="center" wrapText="1"/>
    </xf>
    <xf numFmtId="0" fontId="4" fillId="0" borderId="0" xfId="0" applyFont="1" applyBorder="1"/>
    <xf numFmtId="2" fontId="4" fillId="0" borderId="0" xfId="0" applyNumberFormat="1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4" fillId="0" borderId="4" xfId="0" applyFont="1" applyBorder="1" applyAlignment="1"/>
    <xf numFmtId="0" fontId="4" fillId="0" borderId="4" xfId="0" applyFont="1" applyBorder="1" applyAlignment="1">
      <alignment wrapText="1"/>
    </xf>
    <xf numFmtId="2" fontId="4" fillId="0" borderId="7" xfId="0" applyNumberFormat="1" applyFont="1" applyFill="1" applyBorder="1" applyAlignment="1">
      <alignment horizontal="center"/>
    </xf>
    <xf numFmtId="1" fontId="9" fillId="0" borderId="10" xfId="0" applyNumberFormat="1" applyFont="1" applyFill="1" applyBorder="1" applyAlignment="1">
      <alignment horizontal="center"/>
    </xf>
    <xf numFmtId="0" fontId="6" fillId="0" borderId="10" xfId="1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wrapText="1"/>
    </xf>
    <xf numFmtId="1" fontId="9" fillId="0" borderId="10" xfId="0" applyNumberFormat="1" applyFont="1" applyBorder="1" applyAlignment="1">
      <alignment horizontal="center"/>
    </xf>
    <xf numFmtId="0" fontId="10" fillId="0" borderId="4" xfId="5" applyFont="1" applyFill="1" applyBorder="1" applyAlignment="1">
      <alignment horizontal="left" vertical="center" wrapText="1"/>
    </xf>
    <xf numFmtId="0" fontId="10" fillId="0" borderId="5" xfId="5" applyFont="1" applyFill="1" applyBorder="1" applyAlignment="1">
      <alignment horizontal="left" vertical="center" wrapText="1"/>
    </xf>
    <xf numFmtId="0" fontId="4" fillId="0" borderId="2" xfId="0" applyFont="1" applyBorder="1"/>
    <xf numFmtId="0" fontId="4" fillId="5" borderId="6" xfId="0" applyFont="1" applyFill="1" applyBorder="1"/>
    <xf numFmtId="0" fontId="4" fillId="0" borderId="7" xfId="0" applyFont="1" applyBorder="1"/>
    <xf numFmtId="3" fontId="4" fillId="0" borderId="2" xfId="0" applyNumberFormat="1" applyFont="1" applyBorder="1" applyAlignment="1">
      <alignment horizontal="center"/>
    </xf>
    <xf numFmtId="4" fontId="4" fillId="0" borderId="2" xfId="0" applyNumberFormat="1" applyFont="1" applyBorder="1" applyAlignment="1">
      <alignment horizontal="center"/>
    </xf>
    <xf numFmtId="0" fontId="9" fillId="0" borderId="8" xfId="0" applyFont="1" applyBorder="1" applyAlignment="1">
      <alignment horizontal="left"/>
    </xf>
    <xf numFmtId="3" fontId="9" fillId="0" borderId="9" xfId="0" applyNumberFormat="1" applyFont="1" applyBorder="1" applyAlignment="1">
      <alignment horizontal="center"/>
    </xf>
    <xf numFmtId="0" fontId="4" fillId="5" borderId="13" xfId="0" applyFont="1" applyFill="1" applyBorder="1"/>
    <xf numFmtId="4" fontId="4" fillId="0" borderId="7" xfId="0" applyNumberFormat="1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4" fontId="9" fillId="0" borderId="2" xfId="0" applyNumberFormat="1" applyFont="1" applyBorder="1" applyAlignment="1">
      <alignment horizontal="center"/>
    </xf>
    <xf numFmtId="4" fontId="9" fillId="0" borderId="7" xfId="0" applyNumberFormat="1" applyFont="1" applyBorder="1" applyAlignment="1">
      <alignment horizontal="center"/>
    </xf>
    <xf numFmtId="2" fontId="4" fillId="0" borderId="2" xfId="0" applyNumberFormat="1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9" fillId="0" borderId="6" xfId="0" applyFont="1" applyBorder="1"/>
    <xf numFmtId="2" fontId="9" fillId="0" borderId="7" xfId="0" applyNumberFormat="1" applyFont="1" applyBorder="1" applyAlignment="1">
      <alignment horizontal="center"/>
    </xf>
    <xf numFmtId="0" fontId="4" fillId="0" borderId="8" xfId="0" applyFont="1" applyBorder="1"/>
    <xf numFmtId="3" fontId="9" fillId="0" borderId="10" xfId="0" applyNumberFormat="1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2" fontId="9" fillId="0" borderId="2" xfId="0" applyNumberFormat="1" applyFont="1" applyBorder="1" applyAlignment="1">
      <alignment horizontal="center"/>
    </xf>
    <xf numFmtId="1" fontId="9" fillId="0" borderId="9" xfId="0" applyNumberFormat="1" applyFont="1" applyBorder="1" applyAlignment="1">
      <alignment horizontal="center"/>
    </xf>
    <xf numFmtId="0" fontId="4" fillId="0" borderId="0" xfId="0" applyFont="1" applyAlignment="1">
      <alignment wrapText="1"/>
    </xf>
    <xf numFmtId="0" fontId="4" fillId="0" borderId="5" xfId="0" applyFont="1" applyBorder="1" applyAlignment="1">
      <alignment wrapText="1"/>
    </xf>
    <xf numFmtId="2" fontId="4" fillId="0" borderId="9" xfId="0" applyNumberFormat="1" applyFont="1" applyBorder="1" applyAlignment="1">
      <alignment horizontal="center"/>
    </xf>
    <xf numFmtId="1" fontId="4" fillId="0" borderId="9" xfId="0" applyNumberFormat="1" applyFont="1" applyBorder="1" applyAlignment="1">
      <alignment horizontal="center"/>
    </xf>
    <xf numFmtId="0" fontId="9" fillId="0" borderId="6" xfId="2" applyFont="1" applyFill="1" applyBorder="1" applyAlignment="1">
      <alignment horizontal="left" vertical="center" wrapText="1"/>
    </xf>
    <xf numFmtId="0" fontId="13" fillId="0" borderId="2" xfId="3" applyFont="1" applyFill="1" applyBorder="1" applyAlignment="1">
      <alignment horizontal="center" vertical="center" wrapText="1"/>
    </xf>
    <xf numFmtId="2" fontId="13" fillId="0" borderId="7" xfId="3" applyNumberFormat="1" applyFont="1" applyFill="1" applyBorder="1" applyAlignment="1">
      <alignment horizontal="center" vertical="center" wrapText="1"/>
    </xf>
    <xf numFmtId="0" fontId="13" fillId="0" borderId="6" xfId="0" applyFont="1" applyFill="1" applyBorder="1"/>
    <xf numFmtId="1" fontId="13" fillId="0" borderId="2" xfId="3" applyNumberFormat="1" applyFont="1" applyFill="1" applyBorder="1" applyAlignment="1">
      <alignment horizontal="center" vertical="center" wrapText="1"/>
    </xf>
    <xf numFmtId="4" fontId="13" fillId="0" borderId="2" xfId="3" applyNumberFormat="1" applyFont="1" applyFill="1" applyBorder="1" applyAlignment="1">
      <alignment horizontal="center" vertical="center" wrapText="1"/>
    </xf>
    <xf numFmtId="1" fontId="13" fillId="0" borderId="2" xfId="3" applyNumberFormat="1" applyFont="1" applyFill="1" applyBorder="1" applyAlignment="1">
      <alignment horizontal="center" vertical="center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14" xfId="0" applyFont="1" applyBorder="1" applyAlignment="1">
      <alignment horizontal="center"/>
    </xf>
    <xf numFmtId="3" fontId="4" fillId="0" borderId="14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2" fontId="4" fillId="0" borderId="0" xfId="0" applyNumberFormat="1" applyFont="1" applyFill="1" applyBorder="1" applyAlignment="1">
      <alignment horizontal="center"/>
    </xf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3" fontId="9" fillId="0" borderId="9" xfId="0" applyNumberFormat="1" applyFont="1" applyFill="1" applyBorder="1" applyAlignment="1">
      <alignment horizontal="center"/>
    </xf>
    <xf numFmtId="3" fontId="4" fillId="0" borderId="2" xfId="0" applyNumberFormat="1" applyFont="1" applyFill="1" applyBorder="1" applyAlignment="1">
      <alignment horizontal="center"/>
    </xf>
    <xf numFmtId="0" fontId="9" fillId="5" borderId="8" xfId="0" applyFont="1" applyFill="1" applyBorder="1"/>
    <xf numFmtId="1" fontId="9" fillId="0" borderId="2" xfId="0" applyNumberFormat="1" applyFont="1" applyBorder="1" applyAlignment="1">
      <alignment horizontal="center"/>
    </xf>
    <xf numFmtId="3" fontId="9" fillId="0" borderId="22" xfId="0" applyNumberFormat="1" applyFont="1" applyFill="1" applyBorder="1" applyAlignment="1">
      <alignment horizontal="center"/>
    </xf>
    <xf numFmtId="0" fontId="4" fillId="0" borderId="2" xfId="0" applyFont="1" applyFill="1" applyBorder="1"/>
    <xf numFmtId="0" fontId="4" fillId="0" borderId="7" xfId="0" applyFont="1" applyFill="1" applyBorder="1"/>
    <xf numFmtId="0" fontId="4" fillId="0" borderId="7" xfId="0" applyFont="1" applyFill="1" applyBorder="1" applyAlignment="1">
      <alignment horizontal="center"/>
    </xf>
    <xf numFmtId="2" fontId="4" fillId="0" borderId="2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1" fontId="9" fillId="0" borderId="0" xfId="0" applyNumberFormat="1" applyFont="1" applyFill="1" applyBorder="1" applyAlignment="1">
      <alignment horizontal="center"/>
    </xf>
    <xf numFmtId="0" fontId="0" fillId="0" borderId="6" xfId="0" applyBorder="1" applyAlignment="1">
      <alignment horizontal="left"/>
    </xf>
    <xf numFmtId="0" fontId="0" fillId="0" borderId="7" xfId="0" applyNumberForma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3" fontId="10" fillId="0" borderId="2" xfId="11" applyNumberFormat="1" applyFont="1" applyFill="1" applyBorder="1" applyAlignment="1">
      <alignment horizontal="center" vertical="center" wrapText="1"/>
    </xf>
    <xf numFmtId="3" fontId="9" fillId="0" borderId="2" xfId="0" applyNumberFormat="1" applyFont="1" applyFill="1" applyBorder="1" applyAlignment="1">
      <alignment horizontal="center"/>
    </xf>
    <xf numFmtId="4" fontId="9" fillId="0" borderId="2" xfId="0" applyNumberFormat="1" applyFont="1" applyFill="1" applyBorder="1" applyAlignment="1">
      <alignment horizontal="center"/>
    </xf>
    <xf numFmtId="2" fontId="9" fillId="0" borderId="7" xfId="0" applyNumberFormat="1" applyFont="1" applyFill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8" fillId="0" borderId="16" xfId="0" applyFont="1" applyFill="1" applyBorder="1" applyAlignment="1">
      <alignment horizontal="left" vertical="top" wrapText="1"/>
    </xf>
    <xf numFmtId="38" fontId="8" fillId="0" borderId="17" xfId="0" applyNumberFormat="1" applyFont="1" applyFill="1" applyBorder="1" applyAlignment="1">
      <alignment horizontal="center" vertical="top" wrapText="1"/>
    </xf>
    <xf numFmtId="164" fontId="8" fillId="0" borderId="17" xfId="0" applyNumberFormat="1" applyFont="1" applyFill="1" applyBorder="1" applyAlignment="1">
      <alignment horizontal="center" vertical="top" wrapText="1"/>
    </xf>
    <xf numFmtId="3" fontId="4" fillId="0" borderId="2" xfId="0" applyNumberFormat="1" applyFont="1" applyBorder="1" applyAlignment="1">
      <alignment horizontal="center"/>
    </xf>
    <xf numFmtId="3" fontId="9" fillId="0" borderId="9" xfId="0" applyNumberFormat="1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3" fontId="5" fillId="0" borderId="2" xfId="3" applyNumberFormat="1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center"/>
    </xf>
    <xf numFmtId="3" fontId="13" fillId="0" borderId="2" xfId="0" applyNumberFormat="1" applyFont="1" applyFill="1" applyBorder="1" applyAlignment="1">
      <alignment horizontal="center"/>
    </xf>
    <xf numFmtId="3" fontId="12" fillId="0" borderId="9" xfId="3" applyNumberFormat="1" applyFont="1" applyFill="1" applyBorder="1" applyAlignment="1">
      <alignment horizontal="center" vertical="center"/>
    </xf>
    <xf numFmtId="4" fontId="5" fillId="0" borderId="7" xfId="3" applyNumberFormat="1" applyFont="1" applyFill="1" applyBorder="1" applyAlignment="1">
      <alignment horizontal="center" vertical="center" wrapText="1"/>
    </xf>
    <xf numFmtId="4" fontId="13" fillId="0" borderId="7" xfId="3" applyNumberFormat="1" applyFont="1" applyFill="1" applyBorder="1" applyAlignment="1">
      <alignment horizontal="center" vertical="center" wrapText="1"/>
    </xf>
    <xf numFmtId="3" fontId="13" fillId="0" borderId="9" xfId="3" applyNumberFormat="1" applyFont="1" applyFill="1" applyBorder="1" applyAlignment="1">
      <alignment horizontal="center" vertical="center" wrapText="1"/>
    </xf>
    <xf numFmtId="3" fontId="6" fillId="0" borderId="9" xfId="1" applyNumberFormat="1" applyFont="1" applyFill="1" applyBorder="1" applyAlignment="1">
      <alignment horizontal="center" vertical="center" wrapText="1"/>
    </xf>
    <xf numFmtId="1" fontId="9" fillId="0" borderId="9" xfId="0" applyNumberFormat="1" applyFont="1" applyFill="1" applyBorder="1" applyAlignment="1">
      <alignment horizontal="center"/>
    </xf>
    <xf numFmtId="0" fontId="4" fillId="0" borderId="7" xfId="0" applyFont="1" applyBorder="1" applyAlignment="1">
      <alignment horizontal="center"/>
    </xf>
    <xf numFmtId="2" fontId="5" fillId="0" borderId="2" xfId="3" applyNumberFormat="1" applyFont="1" applyFill="1" applyBorder="1" applyAlignment="1">
      <alignment horizontal="center" vertical="center" wrapText="1"/>
    </xf>
    <xf numFmtId="2" fontId="4" fillId="0" borderId="10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9" fillId="0" borderId="9" xfId="0" applyNumberFormat="1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9" fillId="0" borderId="9" xfId="0" applyNumberFormat="1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4" fillId="6" borderId="3" xfId="0" applyFont="1" applyFill="1" applyBorder="1"/>
    <xf numFmtId="0" fontId="4" fillId="6" borderId="5" xfId="0" applyFont="1" applyFill="1" applyBorder="1" applyAlignment="1">
      <alignment horizontal="center"/>
    </xf>
    <xf numFmtId="0" fontId="4" fillId="6" borderId="6" xfId="0" applyFont="1" applyFill="1" applyBorder="1"/>
    <xf numFmtId="0" fontId="4" fillId="6" borderId="7" xfId="0" applyFont="1" applyFill="1" applyBorder="1" applyAlignment="1">
      <alignment horizontal="center"/>
    </xf>
    <xf numFmtId="2" fontId="9" fillId="0" borderId="10" xfId="0" applyNumberFormat="1" applyFont="1" applyBorder="1" applyAlignment="1">
      <alignment horizontal="center"/>
    </xf>
    <xf numFmtId="0" fontId="4" fillId="5" borderId="24" xfId="0" applyFont="1" applyFill="1" applyBorder="1"/>
    <xf numFmtId="1" fontId="4" fillId="0" borderId="2" xfId="0" applyNumberFormat="1" applyFont="1" applyBorder="1" applyAlignment="1">
      <alignment horizontal="center"/>
    </xf>
    <xf numFmtId="0" fontId="0" fillId="0" borderId="2" xfId="0" applyBorder="1"/>
    <xf numFmtId="0" fontId="0" fillId="6" borderId="2" xfId="0" applyFill="1" applyBorder="1"/>
    <xf numFmtId="0" fontId="9" fillId="0" borderId="9" xfId="0" applyFont="1" applyFill="1" applyBorder="1"/>
    <xf numFmtId="0" fontId="9" fillId="0" borderId="10" xfId="0" applyFont="1" applyFill="1" applyBorder="1"/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20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4" fillId="5" borderId="11" xfId="0" applyFont="1" applyFill="1" applyBorder="1" applyAlignment="1">
      <alignment horizontal="left"/>
    </xf>
    <xf numFmtId="0" fontId="4" fillId="5" borderId="15" xfId="0" applyFont="1" applyFill="1" applyBorder="1" applyAlignment="1">
      <alignment horizontal="left"/>
    </xf>
    <xf numFmtId="0" fontId="4" fillId="5" borderId="12" xfId="0" applyFont="1" applyFill="1" applyBorder="1" applyAlignment="1">
      <alignment horizontal="left"/>
    </xf>
    <xf numFmtId="0" fontId="4" fillId="0" borderId="23" xfId="0" applyFont="1" applyBorder="1" applyAlignment="1">
      <alignment horizontal="left"/>
    </xf>
    <xf numFmtId="3" fontId="4" fillId="0" borderId="4" xfId="0" applyNumberFormat="1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3" fontId="9" fillId="0" borderId="9" xfId="0" applyNumberFormat="1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0" fontId="4" fillId="0" borderId="5" xfId="0" applyFont="1" applyFill="1" applyBorder="1" applyAlignment="1">
      <alignment horizontal="left"/>
    </xf>
    <xf numFmtId="0" fontId="4" fillId="5" borderId="13" xfId="0" applyFont="1" applyFill="1" applyBorder="1" applyAlignment="1">
      <alignment horizontal="left"/>
    </xf>
    <xf numFmtId="0" fontId="4" fillId="5" borderId="14" xfId="0" applyFont="1" applyFill="1" applyBorder="1" applyAlignment="1">
      <alignment horizontal="left"/>
    </xf>
    <xf numFmtId="0" fontId="4" fillId="0" borderId="19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5" borderId="19" xfId="0" applyFont="1" applyFill="1" applyBorder="1" applyAlignment="1">
      <alignment horizontal="left"/>
    </xf>
  </cellXfs>
  <cellStyles count="15">
    <cellStyle name="20% - Accent1" xfId="2" builtinId="30"/>
    <cellStyle name="60% - Accent1 2" xfId="6" xr:uid="{00000000-0005-0000-0000-00002F000000}"/>
    <cellStyle name="60% - Accent2 2" xfId="7" xr:uid="{00000000-0005-0000-0000-000030000000}"/>
    <cellStyle name="60% - Accent3 2" xfId="8" xr:uid="{00000000-0005-0000-0000-000031000000}"/>
    <cellStyle name="60% - Accent4" xfId="3" builtinId="44"/>
    <cellStyle name="60% - Accent4 2" xfId="9" xr:uid="{00000000-0005-0000-0000-000032000000}"/>
    <cellStyle name="60% - Accent5 2" xfId="10" xr:uid="{00000000-0005-0000-0000-000033000000}"/>
    <cellStyle name="60% - Accent6" xfId="4" builtinId="52"/>
    <cellStyle name="60% - Accent6 2" xfId="11" xr:uid="{00000000-0005-0000-0000-000034000000}"/>
    <cellStyle name="Accent6" xfId="5" builtinId="49"/>
    <cellStyle name="Normal" xfId="0" builtinId="0"/>
    <cellStyle name="Normal 2" xfId="12" xr:uid="{00000000-0005-0000-0000-00000E000000}"/>
    <cellStyle name="Normal 3" xfId="13" xr:uid="{6A9504F2-42E6-424E-B646-434930BC58D0}"/>
    <cellStyle name="Output" xfId="1" builtinId="21"/>
    <cellStyle name="Percent 2" xfId="14" xr:uid="{1735659A-2020-4330-8A19-A0F4610564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C19B2-133D-4C0A-867B-6944DFB4234D}">
  <dimension ref="A1:AF113"/>
  <sheetViews>
    <sheetView tabSelected="1" zoomScale="60" zoomScaleNormal="60" workbookViewId="0">
      <selection activeCell="AB86" sqref="AB86"/>
    </sheetView>
  </sheetViews>
  <sheetFormatPr defaultRowHeight="15.5" x14ac:dyDescent="0.35"/>
  <cols>
    <col min="1" max="1" width="55.36328125" style="28" customWidth="1"/>
    <col min="2" max="2" width="8.7265625" style="28"/>
    <col min="3" max="3" width="12.7265625" style="28" customWidth="1"/>
    <col min="4" max="4" width="10.81640625" style="28" customWidth="1"/>
    <col min="5" max="5" width="8.7265625" style="28"/>
    <col min="6" max="6" width="52.453125" style="28" customWidth="1"/>
    <col min="7" max="7" width="8.7265625" style="28"/>
    <col min="8" max="8" width="6.08984375" style="28" customWidth="1"/>
    <col min="9" max="9" width="8.7265625" style="28"/>
    <col min="10" max="10" width="52.08984375" style="28" customWidth="1"/>
    <col min="11" max="13" width="8.7265625" style="28"/>
    <col min="14" max="14" width="10.81640625" style="28" customWidth="1"/>
    <col min="15" max="15" width="8.7265625" style="28"/>
    <col min="16" max="16" width="51.90625" style="28" customWidth="1"/>
    <col min="17" max="17" width="10.54296875" style="28" customWidth="1"/>
    <col min="18" max="18" width="13.7265625" style="28" customWidth="1"/>
    <col min="19" max="19" width="8.7265625" style="28"/>
    <col min="20" max="20" width="17.54296875" style="28" customWidth="1"/>
    <col min="21" max="21" width="8.7265625" style="28"/>
    <col min="22" max="22" width="52.1796875" style="28" customWidth="1"/>
    <col min="23" max="23" width="11.1796875" style="28" customWidth="1"/>
    <col min="24" max="24" width="8.7265625" style="28"/>
    <col min="25" max="25" width="15.08984375" style="28" customWidth="1"/>
    <col min="26" max="26" width="13.08984375" style="28" customWidth="1"/>
    <col min="27" max="27" width="8.7265625" style="28"/>
    <col min="28" max="28" width="52.1796875" style="28" customWidth="1"/>
    <col min="29" max="31" width="8.7265625" style="28"/>
    <col min="32" max="32" width="10.81640625" style="28" customWidth="1"/>
    <col min="33" max="16384" width="8.7265625" style="28"/>
  </cols>
  <sheetData>
    <row r="1" spans="1:32" ht="16" thickBot="1" x14ac:dyDescent="0.4">
      <c r="A1" s="225" t="s">
        <v>479</v>
      </c>
      <c r="F1" s="225" t="s">
        <v>476</v>
      </c>
      <c r="J1" s="225" t="s">
        <v>507</v>
      </c>
      <c r="P1" s="225" t="s">
        <v>514</v>
      </c>
      <c r="V1" s="225" t="s">
        <v>520</v>
      </c>
      <c r="AB1" s="225" t="s">
        <v>524</v>
      </c>
    </row>
    <row r="2" spans="1:32" ht="16" thickBot="1" x14ac:dyDescent="0.4"/>
    <row r="3" spans="1:32" x14ac:dyDescent="0.35">
      <c r="A3" s="5" t="s">
        <v>10</v>
      </c>
      <c r="B3" s="32" t="s">
        <v>470</v>
      </c>
      <c r="C3" s="32" t="s">
        <v>474</v>
      </c>
      <c r="D3" s="33" t="s">
        <v>475</v>
      </c>
      <c r="F3" s="5" t="s">
        <v>10</v>
      </c>
      <c r="G3" s="32" t="s">
        <v>269</v>
      </c>
      <c r="H3" s="33" t="s">
        <v>500</v>
      </c>
      <c r="J3" s="5" t="s">
        <v>10</v>
      </c>
      <c r="K3" s="32" t="s">
        <v>508</v>
      </c>
      <c r="L3" s="32" t="s">
        <v>509</v>
      </c>
      <c r="M3" s="32" t="s">
        <v>7</v>
      </c>
      <c r="N3" s="33" t="s">
        <v>510</v>
      </c>
      <c r="P3" s="5" t="s">
        <v>10</v>
      </c>
      <c r="Q3" s="32" t="s">
        <v>515</v>
      </c>
      <c r="R3" s="32" t="s">
        <v>516</v>
      </c>
      <c r="S3" s="32" t="s">
        <v>7</v>
      </c>
      <c r="T3" s="33" t="s">
        <v>517</v>
      </c>
      <c r="V3" s="5" t="s">
        <v>10</v>
      </c>
      <c r="W3" s="32" t="s">
        <v>521</v>
      </c>
      <c r="X3" s="32" t="s">
        <v>509</v>
      </c>
      <c r="Y3" s="32" t="s">
        <v>477</v>
      </c>
      <c r="Z3" s="33" t="s">
        <v>522</v>
      </c>
      <c r="AB3" s="5" t="s">
        <v>10</v>
      </c>
      <c r="AC3" s="32" t="s">
        <v>508</v>
      </c>
      <c r="AD3" s="32" t="s">
        <v>509</v>
      </c>
      <c r="AE3" s="32" t="s">
        <v>7</v>
      </c>
      <c r="AF3" s="33" t="s">
        <v>510</v>
      </c>
    </row>
    <row r="4" spans="1:32" x14ac:dyDescent="0.35">
      <c r="A4" s="96" t="s">
        <v>426</v>
      </c>
      <c r="B4" s="217">
        <v>181985</v>
      </c>
      <c r="C4" s="217">
        <v>22110</v>
      </c>
      <c r="D4" s="103">
        <f>(C4/B4)*100</f>
        <v>12.149352968651263</v>
      </c>
      <c r="F4" s="96" t="s">
        <v>184</v>
      </c>
      <c r="G4" s="189">
        <v>5</v>
      </c>
      <c r="H4" s="103">
        <f>(G4/168)*100</f>
        <v>2.9761904761904758</v>
      </c>
      <c r="J4" s="96" t="s">
        <v>498</v>
      </c>
      <c r="K4" s="217">
        <v>70</v>
      </c>
      <c r="L4" s="217">
        <v>10</v>
      </c>
      <c r="M4" s="217">
        <f>SUM(K4:L4)</f>
        <v>80</v>
      </c>
      <c r="N4" s="103">
        <f>(K4/M4)*100</f>
        <v>87.5</v>
      </c>
      <c r="P4" s="96" t="s">
        <v>184</v>
      </c>
      <c r="Q4" s="217">
        <v>146</v>
      </c>
      <c r="R4" s="217">
        <v>13</v>
      </c>
      <c r="S4" s="217">
        <f>SUM(Q4:R4)</f>
        <v>159</v>
      </c>
      <c r="T4" s="103">
        <f>(Q4/S4)*100</f>
        <v>91.823899371069189</v>
      </c>
      <c r="V4" s="96" t="s">
        <v>184</v>
      </c>
      <c r="W4" s="217">
        <v>18</v>
      </c>
      <c r="X4" s="217">
        <v>2</v>
      </c>
      <c r="Y4" s="217">
        <f>SUM(W4:X4)</f>
        <v>20</v>
      </c>
      <c r="Z4" s="103">
        <f>(W4/Y4)*100</f>
        <v>90</v>
      </c>
      <c r="AB4" s="96" t="s">
        <v>184</v>
      </c>
      <c r="AC4" s="189">
        <v>4</v>
      </c>
      <c r="AD4" s="189">
        <v>1</v>
      </c>
      <c r="AE4" s="189">
        <f>SUM(AC4:AD4)</f>
        <v>5</v>
      </c>
      <c r="AF4" s="103">
        <f>(AC4/AE4)*100</f>
        <v>80</v>
      </c>
    </row>
    <row r="5" spans="1:32" x14ac:dyDescent="0.35">
      <c r="A5" s="96" t="s">
        <v>494</v>
      </c>
      <c r="B5" s="217">
        <v>11298</v>
      </c>
      <c r="C5" s="217">
        <v>1697</v>
      </c>
      <c r="D5" s="103">
        <f t="shared" ref="D5:D11" si="0">(C5/B5)*100</f>
        <v>15.020357585413347</v>
      </c>
      <c r="F5" s="96" t="s">
        <v>191</v>
      </c>
      <c r="G5" s="189">
        <v>1</v>
      </c>
      <c r="H5" s="103">
        <f t="shared" ref="H5:H15" si="1">(G5/168)*100</f>
        <v>0.59523809523809523</v>
      </c>
      <c r="J5" s="96" t="s">
        <v>183</v>
      </c>
      <c r="K5" s="217">
        <v>13</v>
      </c>
      <c r="L5" s="217">
        <v>13</v>
      </c>
      <c r="M5" s="217">
        <f t="shared" ref="M5:M24" si="2">SUM(K5:L5)</f>
        <v>26</v>
      </c>
      <c r="N5" s="103">
        <f t="shared" ref="N5:N24" si="3">(K5/M5)*100</f>
        <v>50</v>
      </c>
      <c r="P5" s="96" t="s">
        <v>183</v>
      </c>
      <c r="Q5" s="217">
        <v>43</v>
      </c>
      <c r="R5" s="217">
        <v>6</v>
      </c>
      <c r="S5" s="217">
        <f t="shared" ref="S5:S24" si="4">SUM(Q5:R5)</f>
        <v>49</v>
      </c>
      <c r="T5" s="103">
        <f t="shared" ref="T5:T24" si="5">(Q5/S5)*100</f>
        <v>87.755102040816325</v>
      </c>
      <c r="V5" s="96" t="s">
        <v>183</v>
      </c>
      <c r="W5" s="217">
        <v>4</v>
      </c>
      <c r="X5" s="217">
        <v>2</v>
      </c>
      <c r="Y5" s="217">
        <f t="shared" ref="Y5:Y22" si="6">SUM(W5:X5)</f>
        <v>6</v>
      </c>
      <c r="Z5" s="103">
        <f t="shared" ref="Z5:Z22" si="7">(W5/Y5)*100</f>
        <v>66.666666666666657</v>
      </c>
      <c r="AB5" s="96" t="s">
        <v>181</v>
      </c>
      <c r="AC5" s="189">
        <v>3</v>
      </c>
      <c r="AD5" s="189">
        <v>0</v>
      </c>
      <c r="AE5" s="189">
        <f t="shared" ref="AE5:AE21" si="8">SUM(AC5:AD5)</f>
        <v>3</v>
      </c>
      <c r="AF5" s="103">
        <f t="shared" ref="AF5:AF21" si="9">(AC5/AE5)*100</f>
        <v>100</v>
      </c>
    </row>
    <row r="6" spans="1:32" x14ac:dyDescent="0.35">
      <c r="A6" s="96" t="s">
        <v>495</v>
      </c>
      <c r="B6" s="217">
        <v>6678</v>
      </c>
      <c r="C6" s="217">
        <v>840</v>
      </c>
      <c r="D6" s="103">
        <f t="shared" si="0"/>
        <v>12.578616352201259</v>
      </c>
      <c r="F6" s="96" t="s">
        <v>499</v>
      </c>
      <c r="G6" s="189">
        <v>1</v>
      </c>
      <c r="H6" s="103">
        <f t="shared" si="1"/>
        <v>0.59523809523809523</v>
      </c>
      <c r="J6" s="96" t="s">
        <v>181</v>
      </c>
      <c r="K6" s="217">
        <v>39</v>
      </c>
      <c r="L6" s="217">
        <v>16</v>
      </c>
      <c r="M6" s="217">
        <f t="shared" si="2"/>
        <v>55</v>
      </c>
      <c r="N6" s="103">
        <f t="shared" si="3"/>
        <v>70.909090909090907</v>
      </c>
      <c r="P6" s="96" t="s">
        <v>181</v>
      </c>
      <c r="Q6" s="217">
        <v>122</v>
      </c>
      <c r="R6" s="217">
        <v>13</v>
      </c>
      <c r="S6" s="217">
        <f t="shared" si="4"/>
        <v>135</v>
      </c>
      <c r="T6" s="103">
        <f t="shared" si="5"/>
        <v>90.370370370370367</v>
      </c>
      <c r="V6" s="96" t="s">
        <v>181</v>
      </c>
      <c r="W6" s="217">
        <v>12</v>
      </c>
      <c r="X6" s="217">
        <v>4</v>
      </c>
      <c r="Y6" s="217">
        <f t="shared" si="6"/>
        <v>16</v>
      </c>
      <c r="Z6" s="103">
        <f t="shared" si="7"/>
        <v>75</v>
      </c>
      <c r="AB6" s="96" t="s">
        <v>182</v>
      </c>
      <c r="AC6" s="189">
        <v>2</v>
      </c>
      <c r="AD6" s="189">
        <v>0</v>
      </c>
      <c r="AE6" s="189">
        <f t="shared" si="8"/>
        <v>2</v>
      </c>
      <c r="AF6" s="103">
        <f t="shared" si="9"/>
        <v>100</v>
      </c>
    </row>
    <row r="7" spans="1:32" x14ac:dyDescent="0.35">
      <c r="A7" s="96" t="s">
        <v>496</v>
      </c>
      <c r="B7" s="217">
        <v>6814</v>
      </c>
      <c r="C7" s="217">
        <v>685</v>
      </c>
      <c r="D7" s="103">
        <f t="shared" si="0"/>
        <v>10.052832403874376</v>
      </c>
      <c r="F7" s="96" t="s">
        <v>187</v>
      </c>
      <c r="G7" s="189">
        <v>1</v>
      </c>
      <c r="H7" s="103">
        <f t="shared" si="1"/>
        <v>0.59523809523809523</v>
      </c>
      <c r="J7" s="96" t="s">
        <v>182</v>
      </c>
      <c r="K7" s="217">
        <v>10</v>
      </c>
      <c r="L7" s="217">
        <v>11</v>
      </c>
      <c r="M7" s="217">
        <f t="shared" si="2"/>
        <v>21</v>
      </c>
      <c r="N7" s="103">
        <f t="shared" si="3"/>
        <v>47.619047619047613</v>
      </c>
      <c r="P7" s="96" t="s">
        <v>182</v>
      </c>
      <c r="Q7" s="217">
        <v>69</v>
      </c>
      <c r="R7" s="217">
        <v>7</v>
      </c>
      <c r="S7" s="217">
        <f t="shared" si="4"/>
        <v>76</v>
      </c>
      <c r="T7" s="103">
        <f t="shared" si="5"/>
        <v>90.789473684210535</v>
      </c>
      <c r="V7" s="96" t="s">
        <v>182</v>
      </c>
      <c r="W7" s="217">
        <v>6</v>
      </c>
      <c r="X7" s="217">
        <v>0</v>
      </c>
      <c r="Y7" s="217">
        <f t="shared" si="6"/>
        <v>6</v>
      </c>
      <c r="Z7" s="103">
        <f t="shared" si="7"/>
        <v>100</v>
      </c>
      <c r="AB7" s="96" t="s">
        <v>190</v>
      </c>
      <c r="AC7" s="189">
        <v>8</v>
      </c>
      <c r="AD7" s="189">
        <v>0</v>
      </c>
      <c r="AE7" s="189">
        <f t="shared" si="8"/>
        <v>8</v>
      </c>
      <c r="AF7" s="103">
        <f t="shared" si="9"/>
        <v>100</v>
      </c>
    </row>
    <row r="8" spans="1:32" x14ac:dyDescent="0.35">
      <c r="A8" s="96" t="s">
        <v>497</v>
      </c>
      <c r="B8" s="217">
        <v>5352</v>
      </c>
      <c r="C8" s="217">
        <v>300</v>
      </c>
      <c r="D8" s="103">
        <f t="shared" si="0"/>
        <v>5.6053811659192831</v>
      </c>
      <c r="F8" s="96" t="s">
        <v>185</v>
      </c>
      <c r="G8" s="189">
        <v>1</v>
      </c>
      <c r="H8" s="103">
        <f t="shared" si="1"/>
        <v>0.59523809523809523</v>
      </c>
      <c r="J8" s="96" t="s">
        <v>190</v>
      </c>
      <c r="K8" s="217">
        <v>79</v>
      </c>
      <c r="L8" s="217">
        <v>32</v>
      </c>
      <c r="M8" s="217">
        <f t="shared" si="2"/>
        <v>111</v>
      </c>
      <c r="N8" s="103">
        <f t="shared" si="3"/>
        <v>71.171171171171167</v>
      </c>
      <c r="P8" s="96" t="s">
        <v>190</v>
      </c>
      <c r="Q8" s="217">
        <v>158</v>
      </c>
      <c r="R8" s="217">
        <v>16</v>
      </c>
      <c r="S8" s="217">
        <f t="shared" si="4"/>
        <v>174</v>
      </c>
      <c r="T8" s="103">
        <f t="shared" si="5"/>
        <v>90.804597701149419</v>
      </c>
      <c r="V8" s="96" t="s">
        <v>190</v>
      </c>
      <c r="W8" s="217">
        <v>24</v>
      </c>
      <c r="X8" s="217">
        <v>1</v>
      </c>
      <c r="Y8" s="217">
        <f t="shared" si="6"/>
        <v>25</v>
      </c>
      <c r="Z8" s="103">
        <f t="shared" si="7"/>
        <v>96</v>
      </c>
      <c r="AB8" s="96" t="s">
        <v>189</v>
      </c>
      <c r="AC8" s="189">
        <v>1</v>
      </c>
      <c r="AD8" s="189">
        <v>0</v>
      </c>
      <c r="AE8" s="189">
        <f t="shared" si="8"/>
        <v>1</v>
      </c>
      <c r="AF8" s="103">
        <f t="shared" si="9"/>
        <v>100</v>
      </c>
    </row>
    <row r="9" spans="1:32" x14ac:dyDescent="0.35">
      <c r="A9" s="96" t="s">
        <v>385</v>
      </c>
      <c r="B9" s="217">
        <v>10437</v>
      </c>
      <c r="C9" s="217">
        <v>1350</v>
      </c>
      <c r="D9" s="103">
        <f t="shared" si="0"/>
        <v>12.934751365334865</v>
      </c>
      <c r="F9" s="96" t="s">
        <v>385</v>
      </c>
      <c r="G9" s="189">
        <v>10</v>
      </c>
      <c r="H9" s="103">
        <f t="shared" si="1"/>
        <v>5.9523809523809517</v>
      </c>
      <c r="J9" s="96" t="s">
        <v>191</v>
      </c>
      <c r="K9" s="217">
        <v>13</v>
      </c>
      <c r="L9" s="217">
        <v>1</v>
      </c>
      <c r="M9" s="217">
        <f t="shared" si="2"/>
        <v>14</v>
      </c>
      <c r="N9" s="103">
        <f t="shared" si="3"/>
        <v>92.857142857142861</v>
      </c>
      <c r="P9" s="96" t="s">
        <v>191</v>
      </c>
      <c r="Q9" s="217">
        <v>47</v>
      </c>
      <c r="R9" s="217">
        <v>6</v>
      </c>
      <c r="S9" s="217">
        <f t="shared" si="4"/>
        <v>53</v>
      </c>
      <c r="T9" s="103">
        <f t="shared" si="5"/>
        <v>88.679245283018872</v>
      </c>
      <c r="V9" s="96" t="s">
        <v>191</v>
      </c>
      <c r="W9" s="217">
        <v>6</v>
      </c>
      <c r="X9" s="217">
        <v>2</v>
      </c>
      <c r="Y9" s="217">
        <f t="shared" si="6"/>
        <v>8</v>
      </c>
      <c r="Z9" s="103">
        <f t="shared" si="7"/>
        <v>75</v>
      </c>
      <c r="AB9" s="96" t="s">
        <v>188</v>
      </c>
      <c r="AC9" s="189">
        <v>3</v>
      </c>
      <c r="AD9" s="189">
        <v>1</v>
      </c>
      <c r="AE9" s="189">
        <f t="shared" si="8"/>
        <v>4</v>
      </c>
      <c r="AF9" s="103">
        <f t="shared" si="9"/>
        <v>75</v>
      </c>
    </row>
    <row r="10" spans="1:32" x14ac:dyDescent="0.35">
      <c r="A10" s="96" t="s">
        <v>29</v>
      </c>
      <c r="B10" s="217">
        <v>23863</v>
      </c>
      <c r="C10" s="217">
        <v>3537</v>
      </c>
      <c r="D10" s="103">
        <f t="shared" si="0"/>
        <v>14.822109541968739</v>
      </c>
      <c r="F10" s="96" t="s">
        <v>29</v>
      </c>
      <c r="G10" s="189">
        <v>27</v>
      </c>
      <c r="H10" s="103">
        <f t="shared" si="1"/>
        <v>16.071428571428573</v>
      </c>
      <c r="J10" s="96" t="s">
        <v>189</v>
      </c>
      <c r="K10" s="217">
        <v>26</v>
      </c>
      <c r="L10" s="217">
        <v>15</v>
      </c>
      <c r="M10" s="217">
        <f t="shared" si="2"/>
        <v>41</v>
      </c>
      <c r="N10" s="103">
        <f t="shared" si="3"/>
        <v>63.414634146341463</v>
      </c>
      <c r="P10" s="96" t="s">
        <v>189</v>
      </c>
      <c r="Q10" s="217">
        <v>84</v>
      </c>
      <c r="R10" s="217">
        <v>8</v>
      </c>
      <c r="S10" s="217">
        <f t="shared" si="4"/>
        <v>92</v>
      </c>
      <c r="T10" s="103">
        <f t="shared" si="5"/>
        <v>91.304347826086953</v>
      </c>
      <c r="V10" s="96" t="s">
        <v>189</v>
      </c>
      <c r="W10" s="217">
        <v>9</v>
      </c>
      <c r="X10" s="217">
        <v>1</v>
      </c>
      <c r="Y10" s="217">
        <f t="shared" si="6"/>
        <v>10</v>
      </c>
      <c r="Z10" s="103">
        <f t="shared" si="7"/>
        <v>90</v>
      </c>
      <c r="AB10" s="96" t="s">
        <v>187</v>
      </c>
      <c r="AC10" s="189">
        <v>2</v>
      </c>
      <c r="AD10" s="189">
        <v>0</v>
      </c>
      <c r="AE10" s="189">
        <f t="shared" si="8"/>
        <v>2</v>
      </c>
      <c r="AF10" s="103">
        <f t="shared" si="9"/>
        <v>100</v>
      </c>
    </row>
    <row r="11" spans="1:32" ht="16" thickBot="1" x14ac:dyDescent="0.4">
      <c r="A11" s="97" t="s">
        <v>480</v>
      </c>
      <c r="B11" s="218">
        <f>SUM(B4:B10)</f>
        <v>246427</v>
      </c>
      <c r="C11" s="218">
        <f>SUM(C4:C10)</f>
        <v>30519</v>
      </c>
      <c r="D11" s="224">
        <f t="shared" si="0"/>
        <v>12.384600713395853</v>
      </c>
      <c r="F11" s="96" t="s">
        <v>193</v>
      </c>
      <c r="G11" s="189">
        <v>1</v>
      </c>
      <c r="H11" s="103">
        <f t="shared" si="1"/>
        <v>0.59523809523809523</v>
      </c>
      <c r="J11" s="96" t="s">
        <v>499</v>
      </c>
      <c r="K11" s="217">
        <v>2</v>
      </c>
      <c r="L11" s="217"/>
      <c r="M11" s="217">
        <f t="shared" si="2"/>
        <v>2</v>
      </c>
      <c r="N11" s="103">
        <f t="shared" si="3"/>
        <v>100</v>
      </c>
      <c r="P11" s="96" t="s">
        <v>499</v>
      </c>
      <c r="Q11" s="217">
        <v>24</v>
      </c>
      <c r="R11" s="217">
        <v>1</v>
      </c>
      <c r="S11" s="217">
        <f t="shared" si="4"/>
        <v>25</v>
      </c>
      <c r="T11" s="103">
        <f t="shared" si="5"/>
        <v>96</v>
      </c>
      <c r="V11" s="96" t="s">
        <v>188</v>
      </c>
      <c r="W11" s="217">
        <v>24</v>
      </c>
      <c r="X11" s="217">
        <v>2</v>
      </c>
      <c r="Y11" s="217">
        <f t="shared" si="6"/>
        <v>26</v>
      </c>
      <c r="Z11" s="103">
        <f t="shared" si="7"/>
        <v>92.307692307692307</v>
      </c>
      <c r="AB11" s="96" t="s">
        <v>385</v>
      </c>
      <c r="AC11" s="189">
        <v>29</v>
      </c>
      <c r="AD11" s="189">
        <v>10</v>
      </c>
      <c r="AE11" s="189">
        <f t="shared" si="8"/>
        <v>39</v>
      </c>
      <c r="AF11" s="103">
        <f t="shared" si="9"/>
        <v>74.358974358974365</v>
      </c>
    </row>
    <row r="12" spans="1:32" ht="16" thickBot="1" x14ac:dyDescent="0.4">
      <c r="F12" s="96" t="s">
        <v>306</v>
      </c>
      <c r="G12" s="189">
        <v>1</v>
      </c>
      <c r="H12" s="103">
        <f t="shared" si="1"/>
        <v>0.59523809523809523</v>
      </c>
      <c r="J12" s="96" t="s">
        <v>188</v>
      </c>
      <c r="K12" s="217">
        <v>96</v>
      </c>
      <c r="L12" s="217">
        <v>30</v>
      </c>
      <c r="M12" s="217">
        <f t="shared" si="2"/>
        <v>126</v>
      </c>
      <c r="N12" s="103">
        <f t="shared" si="3"/>
        <v>76.19047619047619</v>
      </c>
      <c r="P12" s="96" t="s">
        <v>188</v>
      </c>
      <c r="Q12" s="217">
        <v>302</v>
      </c>
      <c r="R12" s="217">
        <v>26</v>
      </c>
      <c r="S12" s="217">
        <f t="shared" si="4"/>
        <v>328</v>
      </c>
      <c r="T12" s="103">
        <f t="shared" si="5"/>
        <v>92.073170731707322</v>
      </c>
      <c r="V12" s="96" t="s">
        <v>187</v>
      </c>
      <c r="W12" s="217">
        <v>8</v>
      </c>
      <c r="X12" s="217">
        <v>0</v>
      </c>
      <c r="Y12" s="217">
        <f t="shared" si="6"/>
        <v>8</v>
      </c>
      <c r="Z12" s="103">
        <f t="shared" si="7"/>
        <v>100</v>
      </c>
      <c r="AB12" s="96" t="s">
        <v>29</v>
      </c>
      <c r="AC12" s="189">
        <v>44</v>
      </c>
      <c r="AD12" s="189">
        <v>19</v>
      </c>
      <c r="AE12" s="189">
        <f t="shared" si="8"/>
        <v>63</v>
      </c>
      <c r="AF12" s="103">
        <f t="shared" si="9"/>
        <v>69.841269841269835</v>
      </c>
    </row>
    <row r="13" spans="1:32" x14ac:dyDescent="0.35">
      <c r="A13" s="5" t="s">
        <v>19</v>
      </c>
      <c r="B13" s="32" t="s">
        <v>470</v>
      </c>
      <c r="C13" s="32" t="s">
        <v>474</v>
      </c>
      <c r="D13" s="33" t="s">
        <v>475</v>
      </c>
      <c r="F13" s="96" t="s">
        <v>501</v>
      </c>
      <c r="G13" s="189">
        <v>7</v>
      </c>
      <c r="H13" s="103">
        <f t="shared" si="1"/>
        <v>4.1666666666666661</v>
      </c>
      <c r="J13" s="96" t="s">
        <v>187</v>
      </c>
      <c r="K13" s="217">
        <v>32</v>
      </c>
      <c r="L13" s="217">
        <v>14</v>
      </c>
      <c r="M13" s="217">
        <f t="shared" si="2"/>
        <v>46</v>
      </c>
      <c r="N13" s="103">
        <f t="shared" si="3"/>
        <v>69.565217391304344</v>
      </c>
      <c r="P13" s="96" t="s">
        <v>187</v>
      </c>
      <c r="Q13" s="217">
        <v>139</v>
      </c>
      <c r="R13" s="217">
        <v>13</v>
      </c>
      <c r="S13" s="217">
        <f t="shared" si="4"/>
        <v>152</v>
      </c>
      <c r="T13" s="103">
        <f t="shared" si="5"/>
        <v>91.44736842105263</v>
      </c>
      <c r="V13" s="96" t="s">
        <v>186</v>
      </c>
      <c r="W13" s="217">
        <v>5</v>
      </c>
      <c r="X13" s="217">
        <v>2</v>
      </c>
      <c r="Y13" s="217">
        <f t="shared" si="6"/>
        <v>7</v>
      </c>
      <c r="Z13" s="103">
        <f t="shared" si="7"/>
        <v>71.428571428571431</v>
      </c>
      <c r="AB13" s="96" t="s">
        <v>193</v>
      </c>
      <c r="AC13" s="189">
        <v>1</v>
      </c>
      <c r="AD13" s="189">
        <v>0</v>
      </c>
      <c r="AE13" s="189">
        <f t="shared" si="8"/>
        <v>1</v>
      </c>
      <c r="AF13" s="103">
        <f t="shared" si="9"/>
        <v>100</v>
      </c>
    </row>
    <row r="14" spans="1:32" x14ac:dyDescent="0.35">
      <c r="A14" s="96" t="s">
        <v>471</v>
      </c>
      <c r="B14" s="217">
        <v>12893</v>
      </c>
      <c r="C14" s="217">
        <v>919</v>
      </c>
      <c r="D14" s="103">
        <f>(C14/B14)*100</f>
        <v>7.1278988598464279</v>
      </c>
      <c r="F14" s="96" t="s">
        <v>301</v>
      </c>
      <c r="G14" s="189">
        <v>112</v>
      </c>
      <c r="H14" s="103">
        <f t="shared" si="1"/>
        <v>66.666666666666657</v>
      </c>
      <c r="J14" s="96" t="s">
        <v>186</v>
      </c>
      <c r="K14" s="217">
        <v>28</v>
      </c>
      <c r="L14" s="217">
        <v>11</v>
      </c>
      <c r="M14" s="217">
        <f t="shared" si="2"/>
        <v>39</v>
      </c>
      <c r="N14" s="103">
        <f t="shared" si="3"/>
        <v>71.794871794871796</v>
      </c>
      <c r="P14" s="96" t="s">
        <v>186</v>
      </c>
      <c r="Q14" s="217">
        <v>102</v>
      </c>
      <c r="R14" s="217">
        <v>7</v>
      </c>
      <c r="S14" s="217">
        <f t="shared" si="4"/>
        <v>109</v>
      </c>
      <c r="T14" s="103">
        <f t="shared" si="5"/>
        <v>93.577981651376149</v>
      </c>
      <c r="V14" s="96" t="s">
        <v>185</v>
      </c>
      <c r="W14" s="217">
        <v>9</v>
      </c>
      <c r="X14" s="217">
        <v>4</v>
      </c>
      <c r="Y14" s="217">
        <f t="shared" si="6"/>
        <v>13</v>
      </c>
      <c r="Z14" s="103">
        <f t="shared" si="7"/>
        <v>69.230769230769226</v>
      </c>
      <c r="AB14" s="96" t="s">
        <v>308</v>
      </c>
      <c r="AC14" s="189">
        <v>2</v>
      </c>
      <c r="AD14" s="189">
        <v>2</v>
      </c>
      <c r="AE14" s="189">
        <f t="shared" si="8"/>
        <v>4</v>
      </c>
      <c r="AF14" s="103">
        <f t="shared" si="9"/>
        <v>50</v>
      </c>
    </row>
    <row r="15" spans="1:32" x14ac:dyDescent="0.35">
      <c r="A15" s="96" t="s">
        <v>472</v>
      </c>
      <c r="B15" s="217">
        <v>184164</v>
      </c>
      <c r="C15" s="217">
        <v>20161</v>
      </c>
      <c r="D15" s="103">
        <f t="shared" ref="D15:D17" si="10">(C15/B15)*100</f>
        <v>10.947307834321583</v>
      </c>
      <c r="F15" s="96" t="s">
        <v>302</v>
      </c>
      <c r="G15" s="189">
        <v>1</v>
      </c>
      <c r="H15" s="103">
        <f t="shared" si="1"/>
        <v>0.59523809523809523</v>
      </c>
      <c r="J15" s="96" t="s">
        <v>185</v>
      </c>
      <c r="K15" s="217">
        <v>33</v>
      </c>
      <c r="L15" s="217">
        <v>14</v>
      </c>
      <c r="M15" s="217">
        <f t="shared" si="2"/>
        <v>47</v>
      </c>
      <c r="N15" s="103">
        <f t="shared" si="3"/>
        <v>70.212765957446805</v>
      </c>
      <c r="P15" s="96" t="s">
        <v>185</v>
      </c>
      <c r="Q15" s="217">
        <v>139</v>
      </c>
      <c r="R15" s="217">
        <v>17</v>
      </c>
      <c r="S15" s="217">
        <f t="shared" si="4"/>
        <v>156</v>
      </c>
      <c r="T15" s="103">
        <f t="shared" si="5"/>
        <v>89.102564102564102</v>
      </c>
      <c r="V15" s="96" t="s">
        <v>385</v>
      </c>
      <c r="W15" s="217">
        <v>81</v>
      </c>
      <c r="X15" s="217">
        <v>36</v>
      </c>
      <c r="Y15" s="217">
        <f t="shared" si="6"/>
        <v>117</v>
      </c>
      <c r="Z15" s="103">
        <f t="shared" si="7"/>
        <v>69.230769230769226</v>
      </c>
      <c r="AB15" s="96" t="s">
        <v>306</v>
      </c>
      <c r="AC15" s="189">
        <v>0</v>
      </c>
      <c r="AD15" s="189">
        <v>3</v>
      </c>
      <c r="AE15" s="189">
        <f t="shared" si="8"/>
        <v>3</v>
      </c>
      <c r="AF15" s="103">
        <f t="shared" si="9"/>
        <v>0</v>
      </c>
    </row>
    <row r="16" spans="1:32" ht="16" thickBot="1" x14ac:dyDescent="0.4">
      <c r="A16" s="96" t="s">
        <v>473</v>
      </c>
      <c r="B16" s="217">
        <v>49370</v>
      </c>
      <c r="C16" s="217">
        <v>9439</v>
      </c>
      <c r="D16" s="103">
        <f t="shared" si="10"/>
        <v>19.118898116264937</v>
      </c>
      <c r="F16" s="97" t="s">
        <v>7</v>
      </c>
      <c r="G16" s="101">
        <f>SUM(G4:G15)</f>
        <v>168</v>
      </c>
      <c r="H16" s="219">
        <f>SUM(H4:H15)</f>
        <v>100</v>
      </c>
      <c r="J16" s="96" t="s">
        <v>385</v>
      </c>
      <c r="K16" s="217">
        <v>183</v>
      </c>
      <c r="L16" s="217">
        <v>9</v>
      </c>
      <c r="M16" s="217">
        <f t="shared" si="2"/>
        <v>192</v>
      </c>
      <c r="N16" s="103">
        <f t="shared" si="3"/>
        <v>95.3125</v>
      </c>
      <c r="P16" s="96" t="s">
        <v>385</v>
      </c>
      <c r="Q16" s="217">
        <v>1252</v>
      </c>
      <c r="R16" s="217">
        <v>132</v>
      </c>
      <c r="S16" s="217">
        <f t="shared" si="4"/>
        <v>1384</v>
      </c>
      <c r="T16" s="103">
        <f t="shared" si="5"/>
        <v>90.462427745664741</v>
      </c>
      <c r="V16" s="96" t="s">
        <v>29</v>
      </c>
      <c r="W16" s="217">
        <v>278</v>
      </c>
      <c r="X16" s="217">
        <v>33</v>
      </c>
      <c r="Y16" s="217">
        <f t="shared" si="6"/>
        <v>311</v>
      </c>
      <c r="Z16" s="103">
        <f t="shared" si="7"/>
        <v>89.389067524115745</v>
      </c>
      <c r="AB16" s="96" t="s">
        <v>501</v>
      </c>
      <c r="AC16" s="189">
        <v>12</v>
      </c>
      <c r="AD16" s="189">
        <v>4</v>
      </c>
      <c r="AE16" s="189">
        <f t="shared" si="8"/>
        <v>16</v>
      </c>
      <c r="AF16" s="103">
        <f t="shared" si="9"/>
        <v>75</v>
      </c>
    </row>
    <row r="17" spans="1:32" ht="16" thickBot="1" x14ac:dyDescent="0.4">
      <c r="A17" s="97" t="s">
        <v>480</v>
      </c>
      <c r="B17" s="218">
        <f>SUM(B14:B16)</f>
        <v>246427</v>
      </c>
      <c r="C17" s="218">
        <f>SUM(C14:C16)</f>
        <v>30519</v>
      </c>
      <c r="D17" s="224">
        <f t="shared" si="10"/>
        <v>12.384600713395853</v>
      </c>
      <c r="J17" s="96" t="s">
        <v>29</v>
      </c>
      <c r="K17" s="217">
        <v>469</v>
      </c>
      <c r="L17" s="217">
        <v>138</v>
      </c>
      <c r="M17" s="217">
        <f t="shared" si="2"/>
        <v>607</v>
      </c>
      <c r="N17" s="103">
        <f t="shared" si="3"/>
        <v>77.265238879736415</v>
      </c>
      <c r="P17" s="96" t="s">
        <v>29</v>
      </c>
      <c r="Q17" s="217">
        <v>7591</v>
      </c>
      <c r="R17" s="217">
        <v>745</v>
      </c>
      <c r="S17" s="217">
        <f t="shared" si="4"/>
        <v>8336</v>
      </c>
      <c r="T17" s="103">
        <f t="shared" si="5"/>
        <v>91.062859884836854</v>
      </c>
      <c r="V17" s="96" t="s">
        <v>193</v>
      </c>
      <c r="W17" s="217">
        <v>20</v>
      </c>
      <c r="X17" s="217">
        <v>5</v>
      </c>
      <c r="Y17" s="217">
        <f t="shared" si="6"/>
        <v>25</v>
      </c>
      <c r="Z17" s="103">
        <f t="shared" si="7"/>
        <v>80</v>
      </c>
      <c r="AB17" s="96" t="s">
        <v>301</v>
      </c>
      <c r="AC17" s="189">
        <v>95</v>
      </c>
      <c r="AD17" s="189">
        <v>29</v>
      </c>
      <c r="AE17" s="189">
        <f t="shared" si="8"/>
        <v>124</v>
      </c>
      <c r="AF17" s="103">
        <f t="shared" si="9"/>
        <v>76.612903225806448</v>
      </c>
    </row>
    <row r="18" spans="1:32" ht="16" thickBot="1" x14ac:dyDescent="0.4">
      <c r="F18" s="5" t="s">
        <v>19</v>
      </c>
      <c r="G18" s="32" t="s">
        <v>269</v>
      </c>
      <c r="H18" s="33" t="s">
        <v>500</v>
      </c>
      <c r="J18" s="96" t="s">
        <v>193</v>
      </c>
      <c r="K18" s="217">
        <v>57</v>
      </c>
      <c r="L18" s="217">
        <v>21</v>
      </c>
      <c r="M18" s="217">
        <f t="shared" si="2"/>
        <v>78</v>
      </c>
      <c r="N18" s="103">
        <f t="shared" si="3"/>
        <v>73.076923076923066</v>
      </c>
      <c r="P18" s="96" t="s">
        <v>193</v>
      </c>
      <c r="Q18" s="217">
        <v>175</v>
      </c>
      <c r="R18" s="217">
        <v>14</v>
      </c>
      <c r="S18" s="217">
        <f t="shared" si="4"/>
        <v>189</v>
      </c>
      <c r="T18" s="103">
        <f t="shared" si="5"/>
        <v>92.592592592592595</v>
      </c>
      <c r="V18" s="96" t="s">
        <v>308</v>
      </c>
      <c r="W18" s="217">
        <v>7</v>
      </c>
      <c r="X18" s="217">
        <v>2</v>
      </c>
      <c r="Y18" s="217">
        <f t="shared" si="6"/>
        <v>9</v>
      </c>
      <c r="Z18" s="103">
        <f t="shared" si="7"/>
        <v>77.777777777777786</v>
      </c>
      <c r="AB18" s="96" t="s">
        <v>302</v>
      </c>
      <c r="AC18" s="189">
        <v>1</v>
      </c>
      <c r="AD18" s="189">
        <v>1</v>
      </c>
      <c r="AE18" s="189">
        <f t="shared" si="8"/>
        <v>2</v>
      </c>
      <c r="AF18" s="103">
        <f t="shared" si="9"/>
        <v>50</v>
      </c>
    </row>
    <row r="19" spans="1:32" x14ac:dyDescent="0.35">
      <c r="A19" s="5" t="s">
        <v>213</v>
      </c>
      <c r="B19" s="32" t="s">
        <v>470</v>
      </c>
      <c r="C19" s="32" t="s">
        <v>474</v>
      </c>
      <c r="D19" s="33" t="s">
        <v>475</v>
      </c>
      <c r="F19" s="96" t="s">
        <v>471</v>
      </c>
      <c r="G19" s="189">
        <v>12</v>
      </c>
      <c r="H19" s="103">
        <f>(G19/168)*100</f>
        <v>7.1428571428571423</v>
      </c>
      <c r="J19" s="96" t="s">
        <v>308</v>
      </c>
      <c r="K19" s="217">
        <v>16</v>
      </c>
      <c r="L19" s="217">
        <v>4</v>
      </c>
      <c r="M19" s="217">
        <f t="shared" si="2"/>
        <v>20</v>
      </c>
      <c r="N19" s="103">
        <f t="shared" si="3"/>
        <v>80</v>
      </c>
      <c r="P19" s="96" t="s">
        <v>308</v>
      </c>
      <c r="Q19" s="217">
        <v>43</v>
      </c>
      <c r="R19" s="217">
        <v>2</v>
      </c>
      <c r="S19" s="217">
        <f t="shared" si="4"/>
        <v>45</v>
      </c>
      <c r="T19" s="103">
        <f t="shared" si="5"/>
        <v>95.555555555555557</v>
      </c>
      <c r="V19" s="96" t="s">
        <v>501</v>
      </c>
      <c r="W19" s="217">
        <v>118</v>
      </c>
      <c r="X19" s="217">
        <v>23</v>
      </c>
      <c r="Y19" s="217">
        <f t="shared" si="6"/>
        <v>141</v>
      </c>
      <c r="Z19" s="103">
        <f t="shared" si="7"/>
        <v>83.687943262411352</v>
      </c>
      <c r="AB19" s="96" t="s">
        <v>185</v>
      </c>
      <c r="AC19" s="189">
        <v>2</v>
      </c>
      <c r="AD19" s="189">
        <v>0</v>
      </c>
      <c r="AE19" s="189">
        <f t="shared" si="8"/>
        <v>2</v>
      </c>
      <c r="AF19" s="103">
        <f t="shared" si="9"/>
        <v>100</v>
      </c>
    </row>
    <row r="20" spans="1:32" x14ac:dyDescent="0.35">
      <c r="A20" s="96" t="s">
        <v>20</v>
      </c>
      <c r="B20" s="217">
        <v>125577</v>
      </c>
      <c r="C20" s="217">
        <v>15796</v>
      </c>
      <c r="D20" s="103">
        <f>(C20/B20)*100</f>
        <v>12.57873655207562</v>
      </c>
      <c r="F20" s="96" t="s">
        <v>472</v>
      </c>
      <c r="G20" s="189">
        <v>129</v>
      </c>
      <c r="H20" s="103">
        <f t="shared" ref="H20:H21" si="11">(G20/168)*100</f>
        <v>76.785714285714292</v>
      </c>
      <c r="J20" s="96" t="s">
        <v>306</v>
      </c>
      <c r="K20" s="217">
        <v>8</v>
      </c>
      <c r="L20" s="217">
        <v>9</v>
      </c>
      <c r="M20" s="217">
        <f t="shared" si="2"/>
        <v>17</v>
      </c>
      <c r="N20" s="103">
        <f t="shared" si="3"/>
        <v>47.058823529411761</v>
      </c>
      <c r="P20" s="96" t="s">
        <v>306</v>
      </c>
      <c r="Q20" s="217">
        <v>34</v>
      </c>
      <c r="R20" s="217">
        <v>4</v>
      </c>
      <c r="S20" s="217">
        <f t="shared" si="4"/>
        <v>38</v>
      </c>
      <c r="T20" s="103">
        <f t="shared" si="5"/>
        <v>89.473684210526315</v>
      </c>
      <c r="V20" s="96" t="s">
        <v>301</v>
      </c>
      <c r="W20" s="217">
        <v>1566</v>
      </c>
      <c r="X20" s="217">
        <v>238</v>
      </c>
      <c r="Y20" s="217">
        <f t="shared" si="6"/>
        <v>1804</v>
      </c>
      <c r="Z20" s="103">
        <f t="shared" si="7"/>
        <v>86.8070953436807</v>
      </c>
      <c r="AB20" s="96" t="s">
        <v>191</v>
      </c>
      <c r="AC20" s="189">
        <v>1</v>
      </c>
      <c r="AD20" s="189">
        <v>0</v>
      </c>
      <c r="AE20" s="189">
        <f t="shared" si="8"/>
        <v>1</v>
      </c>
      <c r="AF20" s="103">
        <f t="shared" si="9"/>
        <v>100</v>
      </c>
    </row>
    <row r="21" spans="1:32" ht="16" thickBot="1" x14ac:dyDescent="0.4">
      <c r="A21" s="96" t="s">
        <v>21</v>
      </c>
      <c r="B21" s="217">
        <v>116928</v>
      </c>
      <c r="C21" s="217">
        <v>13994</v>
      </c>
      <c r="D21" s="103">
        <f t="shared" ref="D21:D23" si="12">(C21/B21)*100</f>
        <v>11.968048713738369</v>
      </c>
      <c r="F21" s="96" t="s">
        <v>473</v>
      </c>
      <c r="G21" s="189">
        <v>27</v>
      </c>
      <c r="H21" s="103">
        <f t="shared" si="11"/>
        <v>16.071428571428573</v>
      </c>
      <c r="J21" s="96" t="s">
        <v>501</v>
      </c>
      <c r="K21" s="217">
        <v>294</v>
      </c>
      <c r="L21" s="217">
        <v>104</v>
      </c>
      <c r="M21" s="217">
        <f t="shared" si="2"/>
        <v>398</v>
      </c>
      <c r="N21" s="103">
        <f t="shared" si="3"/>
        <v>73.869346733668337</v>
      </c>
      <c r="P21" s="96" t="s">
        <v>501</v>
      </c>
      <c r="Q21" s="217">
        <v>1107</v>
      </c>
      <c r="R21" s="217">
        <v>86</v>
      </c>
      <c r="S21" s="217">
        <f t="shared" si="4"/>
        <v>1193</v>
      </c>
      <c r="T21" s="103">
        <f t="shared" si="5"/>
        <v>92.791282481139987</v>
      </c>
      <c r="V21" s="96" t="s">
        <v>302</v>
      </c>
      <c r="W21" s="217">
        <v>16</v>
      </c>
      <c r="X21" s="217">
        <v>2</v>
      </c>
      <c r="Y21" s="217">
        <f t="shared" si="6"/>
        <v>18</v>
      </c>
      <c r="Z21" s="103">
        <f t="shared" si="7"/>
        <v>88.888888888888886</v>
      </c>
      <c r="AB21" s="97" t="s">
        <v>480</v>
      </c>
      <c r="AC21" s="101">
        <f>SUM(AC4:AC20)</f>
        <v>210</v>
      </c>
      <c r="AD21" s="101">
        <f>SUM(AD4:AD20)</f>
        <v>70</v>
      </c>
      <c r="AE21" s="101">
        <f t="shared" si="8"/>
        <v>280</v>
      </c>
      <c r="AF21" s="224">
        <f t="shared" si="9"/>
        <v>75</v>
      </c>
    </row>
    <row r="22" spans="1:32" ht="16" thickBot="1" x14ac:dyDescent="0.4">
      <c r="A22" s="96" t="s">
        <v>478</v>
      </c>
      <c r="B22" s="217">
        <v>3922</v>
      </c>
      <c r="C22" s="217">
        <v>729</v>
      </c>
      <c r="D22" s="103">
        <f t="shared" si="12"/>
        <v>18.58745537990821</v>
      </c>
      <c r="F22" s="97" t="s">
        <v>7</v>
      </c>
      <c r="G22" s="101">
        <f>SUM(G19:G21)</f>
        <v>168</v>
      </c>
      <c r="H22" s="219">
        <f>SUM(H19:H21)</f>
        <v>100</v>
      </c>
      <c r="J22" s="96" t="s">
        <v>301</v>
      </c>
      <c r="K22" s="217">
        <v>3392</v>
      </c>
      <c r="L22" s="217">
        <v>1302</v>
      </c>
      <c r="M22" s="217">
        <f t="shared" si="2"/>
        <v>4694</v>
      </c>
      <c r="N22" s="103">
        <f t="shared" si="3"/>
        <v>72.262462718363878</v>
      </c>
      <c r="P22" s="96" t="s">
        <v>301</v>
      </c>
      <c r="Q22" s="217">
        <v>21836</v>
      </c>
      <c r="R22" s="217">
        <v>1782</v>
      </c>
      <c r="S22" s="217">
        <f t="shared" si="4"/>
        <v>23618</v>
      </c>
      <c r="T22" s="103">
        <f t="shared" si="5"/>
        <v>92.454907274112969</v>
      </c>
      <c r="V22" s="97" t="s">
        <v>480</v>
      </c>
      <c r="W22" s="218">
        <f>SUM(W4:W21)</f>
        <v>2211</v>
      </c>
      <c r="X22" s="218">
        <f>SUM(X4:X21)</f>
        <v>359</v>
      </c>
      <c r="Y22" s="218">
        <f t="shared" si="6"/>
        <v>2570</v>
      </c>
      <c r="Z22" s="224">
        <f t="shared" si="7"/>
        <v>86.031128404669261</v>
      </c>
    </row>
    <row r="23" spans="1:32" ht="16" thickBot="1" x14ac:dyDescent="0.4">
      <c r="A23" s="97" t="s">
        <v>480</v>
      </c>
      <c r="B23" s="218">
        <f>SUM(B20:B22)</f>
        <v>246427</v>
      </c>
      <c r="C23" s="218">
        <f>SUM(C20:C22)</f>
        <v>30519</v>
      </c>
      <c r="D23" s="224">
        <f t="shared" si="12"/>
        <v>12.384600713395853</v>
      </c>
      <c r="J23" s="96" t="s">
        <v>302</v>
      </c>
      <c r="K23" s="217">
        <v>35</v>
      </c>
      <c r="L23" s="217">
        <v>11</v>
      </c>
      <c r="M23" s="217">
        <f t="shared" si="2"/>
        <v>46</v>
      </c>
      <c r="N23" s="103">
        <f t="shared" si="3"/>
        <v>76.08695652173914</v>
      </c>
      <c r="P23" s="96" t="s">
        <v>302</v>
      </c>
      <c r="Q23" s="217">
        <v>143</v>
      </c>
      <c r="R23" s="217">
        <v>17</v>
      </c>
      <c r="S23" s="217">
        <f t="shared" si="4"/>
        <v>160</v>
      </c>
      <c r="T23" s="103">
        <f t="shared" si="5"/>
        <v>89.375</v>
      </c>
      <c r="AB23" s="5" t="s">
        <v>19</v>
      </c>
      <c r="AC23" s="32" t="s">
        <v>508</v>
      </c>
      <c r="AD23" s="32" t="s">
        <v>509</v>
      </c>
      <c r="AE23" s="32" t="s">
        <v>7</v>
      </c>
      <c r="AF23" s="33" t="s">
        <v>510</v>
      </c>
    </row>
    <row r="24" spans="1:32" ht="16" thickBot="1" x14ac:dyDescent="0.4">
      <c r="F24" s="5" t="s">
        <v>213</v>
      </c>
      <c r="G24" s="32" t="s">
        <v>269</v>
      </c>
      <c r="H24" s="33" t="s">
        <v>500</v>
      </c>
      <c r="J24" s="97" t="s">
        <v>480</v>
      </c>
      <c r="K24" s="218">
        <f>SUM(K4:K23)</f>
        <v>4895</v>
      </c>
      <c r="L24" s="218">
        <f>SUM(L4:L23)</f>
        <v>1765</v>
      </c>
      <c r="M24" s="218">
        <f t="shared" si="2"/>
        <v>6660</v>
      </c>
      <c r="N24" s="224">
        <f t="shared" si="3"/>
        <v>73.498498498498492</v>
      </c>
      <c r="P24" s="97" t="s">
        <v>480</v>
      </c>
      <c r="Q24" s="218">
        <f>SUM(Q4:Q23)</f>
        <v>33556</v>
      </c>
      <c r="R24" s="218">
        <f>SUM(R4:R23)</f>
        <v>2915</v>
      </c>
      <c r="S24" s="218">
        <f t="shared" si="4"/>
        <v>36471</v>
      </c>
      <c r="T24" s="224">
        <f t="shared" si="5"/>
        <v>92.007348304132051</v>
      </c>
      <c r="V24" s="5" t="s">
        <v>19</v>
      </c>
      <c r="W24" s="32" t="s">
        <v>521</v>
      </c>
      <c r="X24" s="32" t="s">
        <v>509</v>
      </c>
      <c r="Y24" s="32" t="s">
        <v>477</v>
      </c>
      <c r="Z24" s="33" t="s">
        <v>522</v>
      </c>
      <c r="AB24" s="96" t="s">
        <v>471</v>
      </c>
      <c r="AC24" s="189">
        <v>19</v>
      </c>
      <c r="AD24" s="189">
        <v>11</v>
      </c>
      <c r="AE24" s="189">
        <f>SUM(AC24:AD24)</f>
        <v>30</v>
      </c>
      <c r="AF24" s="103">
        <f>(AC24/AE24)*100</f>
        <v>63.333333333333329</v>
      </c>
    </row>
    <row r="25" spans="1:32" ht="16" thickBot="1" x14ac:dyDescent="0.4">
      <c r="A25" s="5" t="s">
        <v>481</v>
      </c>
      <c r="B25" s="32" t="s">
        <v>470</v>
      </c>
      <c r="C25" s="32" t="s">
        <v>474</v>
      </c>
      <c r="D25" s="33" t="s">
        <v>475</v>
      </c>
      <c r="F25" s="96" t="s">
        <v>20</v>
      </c>
      <c r="G25" s="189">
        <v>107</v>
      </c>
      <c r="H25" s="103">
        <f>(G25/168)*100</f>
        <v>63.69047619047619</v>
      </c>
      <c r="V25" s="96" t="s">
        <v>471</v>
      </c>
      <c r="W25" s="217">
        <v>1</v>
      </c>
      <c r="X25" s="217">
        <v>3</v>
      </c>
      <c r="Y25" s="217">
        <f>SUM(W25:X25)</f>
        <v>4</v>
      </c>
      <c r="Z25" s="103">
        <f>(W25/Y25)*100</f>
        <v>25</v>
      </c>
      <c r="AB25" s="96" t="s">
        <v>472</v>
      </c>
      <c r="AC25" s="189">
        <v>191</v>
      </c>
      <c r="AD25" s="189">
        <v>58</v>
      </c>
      <c r="AE25" s="189">
        <f t="shared" ref="AE25:AE27" si="13">SUM(AC25:AD25)</f>
        <v>249</v>
      </c>
      <c r="AF25" s="103">
        <f t="shared" ref="AF25:AF27" si="14">(AC25/AE25)*100</f>
        <v>76.706827309236942</v>
      </c>
    </row>
    <row r="26" spans="1:32" x14ac:dyDescent="0.35">
      <c r="A26" s="96" t="s">
        <v>42</v>
      </c>
      <c r="B26" s="217">
        <v>1557</v>
      </c>
      <c r="C26" s="217">
        <v>240</v>
      </c>
      <c r="D26" s="103">
        <f>(C26/B26)*100</f>
        <v>15.414258188824661</v>
      </c>
      <c r="F26" s="96" t="s">
        <v>21</v>
      </c>
      <c r="G26" s="189">
        <v>59</v>
      </c>
      <c r="H26" s="103">
        <f t="shared" ref="H26:H28" si="15">(G26/168)*100</f>
        <v>35.119047619047613</v>
      </c>
      <c r="J26" s="5" t="s">
        <v>19</v>
      </c>
      <c r="K26" s="32" t="s">
        <v>508</v>
      </c>
      <c r="L26" s="32" t="s">
        <v>509</v>
      </c>
      <c r="M26" s="32" t="s">
        <v>7</v>
      </c>
      <c r="N26" s="33" t="s">
        <v>510</v>
      </c>
      <c r="P26" s="5" t="s">
        <v>19</v>
      </c>
      <c r="Q26" s="32" t="s">
        <v>515</v>
      </c>
      <c r="R26" s="32" t="s">
        <v>516</v>
      </c>
      <c r="S26" s="32" t="s">
        <v>7</v>
      </c>
      <c r="T26" s="33" t="s">
        <v>517</v>
      </c>
      <c r="V26" s="96" t="s">
        <v>472</v>
      </c>
      <c r="W26" s="217">
        <v>1670</v>
      </c>
      <c r="X26" s="217">
        <v>274</v>
      </c>
      <c r="Y26" s="217">
        <f t="shared" ref="Y26:Y28" si="16">SUM(W26:X26)</f>
        <v>1944</v>
      </c>
      <c r="Z26" s="103">
        <f t="shared" ref="Z26:Z28" si="17">(W26/Y26)*100</f>
        <v>85.905349794238688</v>
      </c>
      <c r="AB26" s="96" t="s">
        <v>473</v>
      </c>
      <c r="AC26" s="189">
        <v>0</v>
      </c>
      <c r="AD26" s="189">
        <v>1</v>
      </c>
      <c r="AE26" s="189">
        <f t="shared" si="13"/>
        <v>1</v>
      </c>
      <c r="AF26" s="103">
        <f t="shared" si="14"/>
        <v>0</v>
      </c>
    </row>
    <row r="27" spans="1:32" ht="16" thickBot="1" x14ac:dyDescent="0.4">
      <c r="A27" s="96" t="s">
        <v>43</v>
      </c>
      <c r="B27" s="217">
        <v>39873</v>
      </c>
      <c r="C27" s="217">
        <v>4608</v>
      </c>
      <c r="D27" s="103">
        <f t="shared" ref="D27:D30" si="18">(C27/B27)*100</f>
        <v>11.55669249868332</v>
      </c>
      <c r="F27" s="96" t="s">
        <v>502</v>
      </c>
      <c r="G27" s="189">
        <v>1</v>
      </c>
      <c r="H27" s="103">
        <f t="shared" si="15"/>
        <v>0.59523809523809523</v>
      </c>
      <c r="J27" s="96" t="s">
        <v>471</v>
      </c>
      <c r="K27" s="217">
        <v>21</v>
      </c>
      <c r="L27" s="217">
        <v>3</v>
      </c>
      <c r="M27" s="217">
        <f>SUM(K27:L27)</f>
        <v>24</v>
      </c>
      <c r="N27" s="103">
        <f>(K27/M27)*100</f>
        <v>87.5</v>
      </c>
      <c r="P27" s="96" t="s">
        <v>471</v>
      </c>
      <c r="Q27" s="217">
        <v>11817</v>
      </c>
      <c r="R27" s="217">
        <v>777</v>
      </c>
      <c r="S27" s="217">
        <f>SUM(Q27:R27)</f>
        <v>12594</v>
      </c>
      <c r="T27" s="103">
        <f>(Q27/S27)*100</f>
        <v>93.830395426393522</v>
      </c>
      <c r="V27" s="96" t="s">
        <v>473</v>
      </c>
      <c r="W27" s="217">
        <v>540</v>
      </c>
      <c r="X27" s="217">
        <v>82</v>
      </c>
      <c r="Y27" s="217">
        <f t="shared" si="16"/>
        <v>622</v>
      </c>
      <c r="Z27" s="103">
        <f t="shared" si="17"/>
        <v>86.816720257234721</v>
      </c>
      <c r="AB27" s="97" t="s">
        <v>480</v>
      </c>
      <c r="AC27" s="101">
        <f>SUM(AC24:AC26)</f>
        <v>210</v>
      </c>
      <c r="AD27" s="101">
        <f>SUM(AD24:AD26)</f>
        <v>70</v>
      </c>
      <c r="AE27" s="101">
        <f t="shared" si="13"/>
        <v>280</v>
      </c>
      <c r="AF27" s="224">
        <f t="shared" si="14"/>
        <v>75</v>
      </c>
    </row>
    <row r="28" spans="1:32" ht="16" thickBot="1" x14ac:dyDescent="0.4">
      <c r="A28" s="96" t="s">
        <v>482</v>
      </c>
      <c r="B28" s="217">
        <v>7029</v>
      </c>
      <c r="C28" s="217">
        <v>889</v>
      </c>
      <c r="D28" s="103">
        <f t="shared" si="18"/>
        <v>12.647602788447859</v>
      </c>
      <c r="F28" s="96" t="s">
        <v>486</v>
      </c>
      <c r="G28" s="189">
        <v>1</v>
      </c>
      <c r="H28" s="103">
        <f t="shared" si="15"/>
        <v>0.59523809523809523</v>
      </c>
      <c r="J28" s="96" t="s">
        <v>472</v>
      </c>
      <c r="K28" s="217">
        <v>4046</v>
      </c>
      <c r="L28" s="217">
        <v>1566</v>
      </c>
      <c r="M28" s="217">
        <f t="shared" ref="M28:M29" si="19">SUM(K28:L28)</f>
        <v>5612</v>
      </c>
      <c r="N28" s="103">
        <f t="shared" ref="N28:N30" si="20">(K28/M28)*100</f>
        <v>72.095509622238069</v>
      </c>
      <c r="P28" s="96" t="s">
        <v>472</v>
      </c>
      <c r="Q28" s="217">
        <v>16121</v>
      </c>
      <c r="R28" s="217">
        <v>1798</v>
      </c>
      <c r="S28" s="217">
        <f t="shared" ref="S28:S30" si="21">SUM(Q28:R28)</f>
        <v>17919</v>
      </c>
      <c r="T28" s="103">
        <f t="shared" ref="T28:T30" si="22">(Q28/S28)*100</f>
        <v>89.965957921759028</v>
      </c>
      <c r="V28" s="97" t="s">
        <v>480</v>
      </c>
      <c r="W28" s="218">
        <f>SUM(W25:W27)</f>
        <v>2211</v>
      </c>
      <c r="X28" s="218">
        <f>SUM(X25:X27)</f>
        <v>359</v>
      </c>
      <c r="Y28" s="218">
        <f t="shared" si="16"/>
        <v>2570</v>
      </c>
      <c r="Z28" s="224">
        <f t="shared" si="17"/>
        <v>86.031128404669261</v>
      </c>
    </row>
    <row r="29" spans="1:32" ht="16" thickBot="1" x14ac:dyDescent="0.4">
      <c r="A29" s="96" t="s">
        <v>483</v>
      </c>
      <c r="B29" s="217">
        <v>197968</v>
      </c>
      <c r="C29" s="217">
        <v>24782</v>
      </c>
      <c r="D29" s="103">
        <f t="shared" si="18"/>
        <v>12.518184757132467</v>
      </c>
      <c r="F29" s="97" t="s">
        <v>7</v>
      </c>
      <c r="G29" s="101">
        <f>SUM(G25:G28)</f>
        <v>168</v>
      </c>
      <c r="H29" s="219">
        <f>SUM(H25:H28)</f>
        <v>100</v>
      </c>
      <c r="J29" s="96" t="s">
        <v>473</v>
      </c>
      <c r="K29" s="217">
        <v>828</v>
      </c>
      <c r="L29" s="217">
        <v>196</v>
      </c>
      <c r="M29" s="217">
        <f t="shared" si="19"/>
        <v>1024</v>
      </c>
      <c r="N29" s="103">
        <f t="shared" si="20"/>
        <v>80.859375</v>
      </c>
      <c r="P29" s="96" t="s">
        <v>473</v>
      </c>
      <c r="Q29" s="217">
        <v>5618</v>
      </c>
      <c r="R29" s="217">
        <v>340</v>
      </c>
      <c r="S29" s="217">
        <f t="shared" si="21"/>
        <v>5958</v>
      </c>
      <c r="T29" s="103">
        <f t="shared" si="22"/>
        <v>94.293387042631764</v>
      </c>
      <c r="AB29" s="5" t="s">
        <v>213</v>
      </c>
      <c r="AC29" s="32" t="s">
        <v>508</v>
      </c>
      <c r="AD29" s="32" t="s">
        <v>509</v>
      </c>
      <c r="AE29" s="32" t="s">
        <v>7</v>
      </c>
      <c r="AF29" s="33" t="s">
        <v>510</v>
      </c>
    </row>
    <row r="30" spans="1:32" ht="16" thickBot="1" x14ac:dyDescent="0.4">
      <c r="A30" s="97" t="s">
        <v>480</v>
      </c>
      <c r="B30" s="218">
        <f>SUM(B26:B29)</f>
        <v>246427</v>
      </c>
      <c r="C30" s="218">
        <f>SUM(C26:C29)</f>
        <v>30519</v>
      </c>
      <c r="D30" s="224">
        <f t="shared" si="18"/>
        <v>12.384600713395853</v>
      </c>
      <c r="J30" s="97" t="s">
        <v>480</v>
      </c>
      <c r="K30" s="218">
        <f>SUM(K27:K29)</f>
        <v>4895</v>
      </c>
      <c r="L30" s="218">
        <f t="shared" ref="L30:M30" si="23">SUM(L27:L29)</f>
        <v>1765</v>
      </c>
      <c r="M30" s="218">
        <f t="shared" si="23"/>
        <v>6660</v>
      </c>
      <c r="N30" s="224">
        <f t="shared" si="20"/>
        <v>73.498498498498492</v>
      </c>
      <c r="P30" s="97" t="s">
        <v>480</v>
      </c>
      <c r="Q30" s="218">
        <f>SUM(Q27:Q29)</f>
        <v>33556</v>
      </c>
      <c r="R30" s="218">
        <f>SUM(R27:R29)</f>
        <v>2915</v>
      </c>
      <c r="S30" s="218">
        <f t="shared" si="21"/>
        <v>36471</v>
      </c>
      <c r="T30" s="224">
        <f t="shared" si="22"/>
        <v>92.007348304132051</v>
      </c>
      <c r="V30" s="5" t="s">
        <v>213</v>
      </c>
      <c r="W30" s="32" t="s">
        <v>521</v>
      </c>
      <c r="X30" s="32" t="s">
        <v>509</v>
      </c>
      <c r="Y30" s="32" t="s">
        <v>477</v>
      </c>
      <c r="Z30" s="33" t="s">
        <v>522</v>
      </c>
      <c r="AB30" s="96" t="s">
        <v>20</v>
      </c>
      <c r="AC30" s="189">
        <v>126</v>
      </c>
      <c r="AD30" s="189">
        <v>54</v>
      </c>
      <c r="AE30" s="189">
        <f>SUM(AC30:AD30)</f>
        <v>180</v>
      </c>
      <c r="AF30" s="103">
        <f>(AC30/AE30)*100</f>
        <v>70</v>
      </c>
    </row>
    <row r="31" spans="1:32" ht="16" thickBot="1" x14ac:dyDescent="0.4">
      <c r="F31" s="5" t="s">
        <v>481</v>
      </c>
      <c r="G31" s="32" t="s">
        <v>269</v>
      </c>
      <c r="H31" s="33" t="s">
        <v>500</v>
      </c>
      <c r="V31" s="96" t="s">
        <v>20</v>
      </c>
      <c r="W31" s="226">
        <v>979</v>
      </c>
      <c r="X31" s="226">
        <v>182</v>
      </c>
      <c r="Y31" s="226">
        <f>SUM(W31:X31)</f>
        <v>1161</v>
      </c>
      <c r="Z31" s="103">
        <f>(W31/Y31)*100</f>
        <v>84.323858742463401</v>
      </c>
      <c r="AB31" s="96" t="s">
        <v>21</v>
      </c>
      <c r="AC31" s="189">
        <v>83</v>
      </c>
      <c r="AD31" s="189">
        <v>15</v>
      </c>
      <c r="AE31" s="189">
        <f t="shared" ref="AE31:AE33" si="24">SUM(AC31:AD31)</f>
        <v>98</v>
      </c>
      <c r="AF31" s="103">
        <f t="shared" ref="AF31:AF33" si="25">(AC31/AE31)*100</f>
        <v>84.693877551020407</v>
      </c>
    </row>
    <row r="32" spans="1:32" x14ac:dyDescent="0.35">
      <c r="A32" s="5" t="s">
        <v>30</v>
      </c>
      <c r="B32" s="32" t="s">
        <v>470</v>
      </c>
      <c r="C32" s="32" t="s">
        <v>474</v>
      </c>
      <c r="D32" s="33" t="s">
        <v>475</v>
      </c>
      <c r="F32" s="96" t="s">
        <v>42</v>
      </c>
      <c r="G32" s="189">
        <v>1</v>
      </c>
      <c r="H32" s="103">
        <f>(G32/168)*100</f>
        <v>0.59523809523809523</v>
      </c>
      <c r="J32" s="5" t="s">
        <v>213</v>
      </c>
      <c r="K32" s="32" t="s">
        <v>508</v>
      </c>
      <c r="L32" s="32" t="s">
        <v>509</v>
      </c>
      <c r="M32" s="32" t="s">
        <v>7</v>
      </c>
      <c r="N32" s="33" t="s">
        <v>510</v>
      </c>
      <c r="P32" s="5" t="s">
        <v>213</v>
      </c>
      <c r="Q32" s="32" t="s">
        <v>515</v>
      </c>
      <c r="R32" s="32" t="s">
        <v>516</v>
      </c>
      <c r="S32" s="32" t="s">
        <v>7</v>
      </c>
      <c r="T32" s="33" t="s">
        <v>517</v>
      </c>
      <c r="V32" s="96" t="s">
        <v>21</v>
      </c>
      <c r="W32" s="226">
        <v>1176</v>
      </c>
      <c r="X32" s="226">
        <v>167</v>
      </c>
      <c r="Y32" s="226">
        <f t="shared" ref="Y32:Y37" si="26">SUM(W32:X32)</f>
        <v>1343</v>
      </c>
      <c r="Z32" s="103">
        <f t="shared" ref="Z32:Z37" si="27">(W32/Y32)*100</f>
        <v>87.565152643335821</v>
      </c>
      <c r="AB32" s="96" t="s">
        <v>511</v>
      </c>
      <c r="AC32" s="189">
        <v>1</v>
      </c>
      <c r="AD32" s="189">
        <v>1</v>
      </c>
      <c r="AE32" s="189">
        <f t="shared" si="24"/>
        <v>2</v>
      </c>
      <c r="AF32" s="103">
        <f t="shared" si="25"/>
        <v>50</v>
      </c>
    </row>
    <row r="33" spans="1:32" ht="16" thickBot="1" x14ac:dyDescent="0.4">
      <c r="A33" s="96" t="s">
        <v>24</v>
      </c>
      <c r="B33" s="217">
        <v>77222</v>
      </c>
      <c r="C33" s="217">
        <v>8338</v>
      </c>
      <c r="D33" s="103">
        <f>(C33/B33)*100</f>
        <v>10.797441143715522</v>
      </c>
      <c r="F33" s="96" t="s">
        <v>43</v>
      </c>
      <c r="G33" s="189">
        <v>28</v>
      </c>
      <c r="H33" s="103">
        <f t="shared" ref="H33:H35" si="28">(G33/168)*100</f>
        <v>16.666666666666664</v>
      </c>
      <c r="J33" s="96" t="s">
        <v>20</v>
      </c>
      <c r="K33" s="217">
        <v>2651</v>
      </c>
      <c r="L33" s="217">
        <v>1088</v>
      </c>
      <c r="M33" s="217">
        <f>SUM(K33:L33)</f>
        <v>3739</v>
      </c>
      <c r="N33" s="103">
        <f>(K33/M33)*100</f>
        <v>70.901310510831777</v>
      </c>
      <c r="P33" s="96" t="s">
        <v>20</v>
      </c>
      <c r="Q33" s="217">
        <v>15847</v>
      </c>
      <c r="R33" s="217">
        <v>1466</v>
      </c>
      <c r="S33" s="217">
        <f>SUM(Q33:R33)</f>
        <v>17313</v>
      </c>
      <c r="T33" s="103">
        <f>(Q33/S33)*100</f>
        <v>91.532374516259466</v>
      </c>
      <c r="V33" s="96" t="s">
        <v>502</v>
      </c>
      <c r="W33" s="226">
        <v>20</v>
      </c>
      <c r="X33" s="226">
        <v>2</v>
      </c>
      <c r="Y33" s="226">
        <f t="shared" si="26"/>
        <v>22</v>
      </c>
      <c r="Z33" s="103">
        <f t="shared" si="27"/>
        <v>90.909090909090907</v>
      </c>
      <c r="AB33" s="97" t="s">
        <v>480</v>
      </c>
      <c r="AC33" s="101">
        <f>SUM(AC30:AC32)</f>
        <v>210</v>
      </c>
      <c r="AD33" s="101">
        <f>SUM(AD30:AD32)</f>
        <v>70</v>
      </c>
      <c r="AE33" s="101">
        <f t="shared" si="24"/>
        <v>280</v>
      </c>
      <c r="AF33" s="224">
        <f t="shared" si="25"/>
        <v>75</v>
      </c>
    </row>
    <row r="34" spans="1:32" ht="16" thickBot="1" x14ac:dyDescent="0.4">
      <c r="A34" s="96" t="s">
        <v>485</v>
      </c>
      <c r="B34" s="217">
        <v>1321</v>
      </c>
      <c r="C34" s="217">
        <v>252</v>
      </c>
      <c r="D34" s="103">
        <f t="shared" ref="D34:D43" si="29">(C34/B34)*100</f>
        <v>19.076457229371687</v>
      </c>
      <c r="F34" s="96" t="s">
        <v>504</v>
      </c>
      <c r="G34" s="189">
        <v>6</v>
      </c>
      <c r="H34" s="103">
        <f t="shared" si="28"/>
        <v>3.5714285714285712</v>
      </c>
      <c r="J34" s="96" t="s">
        <v>21</v>
      </c>
      <c r="K34" s="217">
        <v>2183</v>
      </c>
      <c r="L34" s="217">
        <v>673</v>
      </c>
      <c r="M34" s="217">
        <f t="shared" ref="M34:M39" si="30">SUM(K34:L34)</f>
        <v>2856</v>
      </c>
      <c r="N34" s="103">
        <f t="shared" ref="N34:N39" si="31">(K34/M34)*100</f>
        <v>76.435574229691866</v>
      </c>
      <c r="P34" s="96" t="s">
        <v>21</v>
      </c>
      <c r="Q34" s="217">
        <v>17491</v>
      </c>
      <c r="R34" s="217">
        <v>1438</v>
      </c>
      <c r="S34" s="217">
        <f t="shared" ref="S34:S39" si="32">SUM(Q34:R34)</f>
        <v>18929</v>
      </c>
      <c r="T34" s="103">
        <f t="shared" ref="T34:T39" si="33">(Q34/S34)*100</f>
        <v>92.403190871150088</v>
      </c>
      <c r="V34" s="96" t="s">
        <v>385</v>
      </c>
      <c r="W34" s="226">
        <v>2</v>
      </c>
      <c r="X34" s="226">
        <v>0</v>
      </c>
      <c r="Y34" s="226">
        <f t="shared" si="26"/>
        <v>2</v>
      </c>
      <c r="Z34" s="103">
        <f t="shared" si="27"/>
        <v>100</v>
      </c>
    </row>
    <row r="35" spans="1:32" x14ac:dyDescent="0.35">
      <c r="A35" s="96" t="s">
        <v>23</v>
      </c>
      <c r="B35" s="217">
        <v>2033</v>
      </c>
      <c r="C35" s="217">
        <v>93</v>
      </c>
      <c r="D35" s="103">
        <f t="shared" si="29"/>
        <v>4.5745204131824888</v>
      </c>
      <c r="F35" s="96" t="s">
        <v>503</v>
      </c>
      <c r="G35" s="189">
        <v>133</v>
      </c>
      <c r="H35" s="103">
        <f t="shared" si="28"/>
        <v>79.166666666666657</v>
      </c>
      <c r="J35" s="96" t="s">
        <v>502</v>
      </c>
      <c r="K35" s="217">
        <v>17</v>
      </c>
      <c r="L35" s="217">
        <v>1</v>
      </c>
      <c r="M35" s="217">
        <f t="shared" si="30"/>
        <v>18</v>
      </c>
      <c r="N35" s="103">
        <f t="shared" si="31"/>
        <v>94.444444444444443</v>
      </c>
      <c r="P35" s="96" t="s">
        <v>502</v>
      </c>
      <c r="Q35" s="217">
        <v>76</v>
      </c>
      <c r="R35" s="217">
        <v>3</v>
      </c>
      <c r="S35" s="217">
        <f t="shared" si="32"/>
        <v>79</v>
      </c>
      <c r="T35" s="103">
        <f t="shared" si="33"/>
        <v>96.202531645569621</v>
      </c>
      <c r="V35" s="96" t="s">
        <v>486</v>
      </c>
      <c r="W35" s="226">
        <v>6</v>
      </c>
      <c r="X35" s="226">
        <v>3</v>
      </c>
      <c r="Y35" s="226">
        <f t="shared" si="26"/>
        <v>9</v>
      </c>
      <c r="Z35" s="103">
        <f t="shared" si="27"/>
        <v>66.666666666666657</v>
      </c>
      <c r="AB35" s="5" t="s">
        <v>481</v>
      </c>
      <c r="AC35" s="32" t="s">
        <v>508</v>
      </c>
      <c r="AD35" s="32" t="s">
        <v>509</v>
      </c>
      <c r="AE35" s="32" t="s">
        <v>7</v>
      </c>
      <c r="AF35" s="33" t="s">
        <v>510</v>
      </c>
    </row>
    <row r="36" spans="1:32" ht="16" thickBot="1" x14ac:dyDescent="0.4">
      <c r="A36" s="96" t="s">
        <v>94</v>
      </c>
      <c r="B36" s="217">
        <v>380</v>
      </c>
      <c r="C36" s="217">
        <v>3</v>
      </c>
      <c r="D36" s="103">
        <f t="shared" si="29"/>
        <v>0.78947368421052633</v>
      </c>
      <c r="F36" s="97" t="s">
        <v>7</v>
      </c>
      <c r="G36" s="101">
        <f>SUM(G32:G35)</f>
        <v>168</v>
      </c>
      <c r="H36" s="219">
        <f>SUM(H32:H35)</f>
        <v>99.999999999999986</v>
      </c>
      <c r="J36" s="96" t="s">
        <v>385</v>
      </c>
      <c r="K36" s="217">
        <v>2</v>
      </c>
      <c r="L36" s="217"/>
      <c r="M36" s="217">
        <f t="shared" si="30"/>
        <v>2</v>
      </c>
      <c r="N36" s="103">
        <f t="shared" si="31"/>
        <v>100</v>
      </c>
      <c r="P36" s="96" t="s">
        <v>385</v>
      </c>
      <c r="Q36" s="217">
        <v>3</v>
      </c>
      <c r="R36" s="217">
        <v>0</v>
      </c>
      <c r="S36" s="217">
        <f t="shared" si="32"/>
        <v>3</v>
      </c>
      <c r="T36" s="103">
        <f t="shared" si="33"/>
        <v>100</v>
      </c>
      <c r="V36" s="96" t="s">
        <v>511</v>
      </c>
      <c r="W36" s="226">
        <v>28</v>
      </c>
      <c r="X36" s="226">
        <v>5</v>
      </c>
      <c r="Y36" s="226">
        <f t="shared" si="26"/>
        <v>33</v>
      </c>
      <c r="Z36" s="103">
        <f t="shared" si="27"/>
        <v>84.848484848484844</v>
      </c>
      <c r="AB36" s="96" t="s">
        <v>504</v>
      </c>
      <c r="AC36" s="189">
        <v>0</v>
      </c>
      <c r="AD36" s="189">
        <v>2</v>
      </c>
      <c r="AE36" s="189">
        <f>SUM(AC36:AD36)</f>
        <v>2</v>
      </c>
      <c r="AF36" s="103">
        <f>(AC36/AE36)*100</f>
        <v>0</v>
      </c>
    </row>
    <row r="37" spans="1:32" ht="16" thickBot="1" x14ac:dyDescent="0.4">
      <c r="A37" s="96" t="s">
        <v>384</v>
      </c>
      <c r="B37" s="217">
        <v>959</v>
      </c>
      <c r="C37" s="217">
        <v>53</v>
      </c>
      <c r="D37" s="103">
        <f t="shared" si="29"/>
        <v>5.5265901981230448</v>
      </c>
      <c r="J37" s="96" t="s">
        <v>486</v>
      </c>
      <c r="K37" s="217">
        <v>8</v>
      </c>
      <c r="L37" s="217">
        <v>1</v>
      </c>
      <c r="M37" s="217">
        <f t="shared" si="30"/>
        <v>9</v>
      </c>
      <c r="N37" s="103">
        <f t="shared" si="31"/>
        <v>88.888888888888886</v>
      </c>
      <c r="P37" s="96" t="s">
        <v>486</v>
      </c>
      <c r="Q37" s="217">
        <v>29</v>
      </c>
      <c r="R37" s="217">
        <v>5</v>
      </c>
      <c r="S37" s="217">
        <f t="shared" si="32"/>
        <v>34</v>
      </c>
      <c r="T37" s="103">
        <f t="shared" si="33"/>
        <v>85.294117647058826</v>
      </c>
      <c r="V37" s="97" t="s">
        <v>480</v>
      </c>
      <c r="W37" s="148">
        <f>SUM(W31:W36)</f>
        <v>2211</v>
      </c>
      <c r="X37" s="148">
        <f>SUM(X31:X36)</f>
        <v>359</v>
      </c>
      <c r="Y37" s="148">
        <f t="shared" si="26"/>
        <v>2570</v>
      </c>
      <c r="Z37" s="224">
        <f t="shared" si="27"/>
        <v>86.031128404669261</v>
      </c>
      <c r="AB37" s="96" t="s">
        <v>43</v>
      </c>
      <c r="AC37" s="189">
        <v>16</v>
      </c>
      <c r="AD37" s="189">
        <v>3</v>
      </c>
      <c r="AE37" s="189">
        <f t="shared" ref="AE37:AE39" si="34">SUM(AC37:AD37)</f>
        <v>19</v>
      </c>
      <c r="AF37" s="103">
        <f t="shared" ref="AF37:AF39" si="35">(AC37/AE37)*100</f>
        <v>84.210526315789465</v>
      </c>
    </row>
    <row r="38" spans="1:32" ht="16" thickBot="1" x14ac:dyDescent="0.4">
      <c r="A38" s="96" t="s">
        <v>484</v>
      </c>
      <c r="B38" s="217">
        <v>10024</v>
      </c>
      <c r="C38" s="217">
        <v>1374</v>
      </c>
      <c r="D38" s="103">
        <f t="shared" si="29"/>
        <v>13.707102952913008</v>
      </c>
      <c r="F38" s="5" t="s">
        <v>30</v>
      </c>
      <c r="G38" s="32" t="s">
        <v>269</v>
      </c>
      <c r="H38" s="33" t="s">
        <v>500</v>
      </c>
      <c r="J38" s="96" t="s">
        <v>511</v>
      </c>
      <c r="K38" s="217">
        <v>34</v>
      </c>
      <c r="L38" s="217">
        <v>2</v>
      </c>
      <c r="M38" s="217">
        <f t="shared" si="30"/>
        <v>36</v>
      </c>
      <c r="N38" s="103">
        <f t="shared" si="31"/>
        <v>94.444444444444443</v>
      </c>
      <c r="P38" s="96" t="s">
        <v>511</v>
      </c>
      <c r="Q38" s="217">
        <v>110</v>
      </c>
      <c r="R38" s="217">
        <v>3</v>
      </c>
      <c r="S38" s="217">
        <f t="shared" si="32"/>
        <v>113</v>
      </c>
      <c r="T38" s="103">
        <f t="shared" si="33"/>
        <v>97.345132743362825</v>
      </c>
      <c r="AB38" s="96" t="s">
        <v>503</v>
      </c>
      <c r="AC38" s="189">
        <v>194</v>
      </c>
      <c r="AD38" s="189">
        <v>65</v>
      </c>
      <c r="AE38" s="189">
        <f t="shared" si="34"/>
        <v>259</v>
      </c>
      <c r="AF38" s="103">
        <f t="shared" si="35"/>
        <v>74.903474903474901</v>
      </c>
    </row>
    <row r="39" spans="1:32" ht="16" thickBot="1" x14ac:dyDescent="0.4">
      <c r="A39" s="96" t="s">
        <v>486</v>
      </c>
      <c r="B39" s="217">
        <v>134926</v>
      </c>
      <c r="C39" s="217">
        <v>18062</v>
      </c>
      <c r="D39" s="103">
        <f t="shared" si="29"/>
        <v>13.386597097668352</v>
      </c>
      <c r="F39" s="96" t="s">
        <v>23</v>
      </c>
      <c r="G39" s="189">
        <v>1</v>
      </c>
      <c r="H39" s="103">
        <f>(G39/168)*100</f>
        <v>0.59523809523809523</v>
      </c>
      <c r="J39" s="97" t="s">
        <v>480</v>
      </c>
      <c r="K39" s="218">
        <f>SUM(K33:K38)</f>
        <v>4895</v>
      </c>
      <c r="L39" s="218">
        <f>SUM(L33:L38)</f>
        <v>1765</v>
      </c>
      <c r="M39" s="218">
        <f t="shared" si="30"/>
        <v>6660</v>
      </c>
      <c r="N39" s="224">
        <f t="shared" si="31"/>
        <v>73.498498498498492</v>
      </c>
      <c r="P39" s="97" t="s">
        <v>480</v>
      </c>
      <c r="Q39" s="218">
        <f>SUM(Q33:Q38)</f>
        <v>33556</v>
      </c>
      <c r="R39" s="218">
        <f>SUM(R33:R38)</f>
        <v>2915</v>
      </c>
      <c r="S39" s="218">
        <f t="shared" si="32"/>
        <v>36471</v>
      </c>
      <c r="T39" s="224">
        <f t="shared" si="33"/>
        <v>92.007348304132051</v>
      </c>
      <c r="V39" s="5" t="s">
        <v>481</v>
      </c>
      <c r="W39" s="32" t="s">
        <v>521</v>
      </c>
      <c r="X39" s="32" t="s">
        <v>509</v>
      </c>
      <c r="Y39" s="32" t="s">
        <v>477</v>
      </c>
      <c r="Z39" s="33" t="s">
        <v>522</v>
      </c>
      <c r="AB39" s="97" t="s">
        <v>480</v>
      </c>
      <c r="AC39" s="101">
        <f>SUM(AC36:AC38)</f>
        <v>210</v>
      </c>
      <c r="AD39" s="101">
        <f>SUM(AD36:AD38)</f>
        <v>70</v>
      </c>
      <c r="AE39" s="101">
        <f t="shared" si="34"/>
        <v>280</v>
      </c>
      <c r="AF39" s="224">
        <f t="shared" si="35"/>
        <v>75</v>
      </c>
    </row>
    <row r="40" spans="1:32" ht="16" thickBot="1" x14ac:dyDescent="0.4">
      <c r="A40" s="96" t="s">
        <v>487</v>
      </c>
      <c r="B40" s="217">
        <v>2293</v>
      </c>
      <c r="C40" s="217">
        <v>400</v>
      </c>
      <c r="D40" s="103">
        <f t="shared" si="29"/>
        <v>17.444395987788923</v>
      </c>
      <c r="F40" s="96" t="s">
        <v>485</v>
      </c>
      <c r="G40" s="189">
        <v>2</v>
      </c>
      <c r="H40" s="103">
        <f t="shared" ref="H40:H46" si="36">(G40/168)*100</f>
        <v>1.1904761904761905</v>
      </c>
      <c r="V40" s="96" t="s">
        <v>504</v>
      </c>
      <c r="W40" s="217">
        <v>91</v>
      </c>
      <c r="X40" s="217">
        <v>9</v>
      </c>
      <c r="Y40" s="217">
        <f>SUM(W40:X40)</f>
        <v>100</v>
      </c>
      <c r="Z40" s="103">
        <f>(W40/Y40)*100</f>
        <v>91</v>
      </c>
    </row>
    <row r="41" spans="1:32" x14ac:dyDescent="0.35">
      <c r="A41" s="96" t="s">
        <v>28</v>
      </c>
      <c r="B41" s="217">
        <v>16481</v>
      </c>
      <c r="C41" s="217">
        <v>1944</v>
      </c>
      <c r="D41" s="103">
        <f t="shared" si="29"/>
        <v>11.795400764516716</v>
      </c>
      <c r="F41" s="96" t="s">
        <v>24</v>
      </c>
      <c r="G41" s="189">
        <v>47</v>
      </c>
      <c r="H41" s="103">
        <f t="shared" si="36"/>
        <v>27.976190476190478</v>
      </c>
      <c r="J41" s="5" t="s">
        <v>481</v>
      </c>
      <c r="K41" s="32" t="s">
        <v>508</v>
      </c>
      <c r="L41" s="32" t="s">
        <v>509</v>
      </c>
      <c r="M41" s="32" t="s">
        <v>7</v>
      </c>
      <c r="N41" s="33" t="s">
        <v>510</v>
      </c>
      <c r="P41" s="5" t="s">
        <v>481</v>
      </c>
      <c r="Q41" s="32" t="s">
        <v>515</v>
      </c>
      <c r="R41" s="32" t="s">
        <v>516</v>
      </c>
      <c r="S41" s="32" t="s">
        <v>7</v>
      </c>
      <c r="T41" s="33" t="s">
        <v>517</v>
      </c>
      <c r="V41" s="96" t="s">
        <v>43</v>
      </c>
      <c r="W41" s="217">
        <v>451</v>
      </c>
      <c r="X41" s="217">
        <v>56</v>
      </c>
      <c r="Y41" s="217">
        <f t="shared" ref="Y41:Y44" si="37">SUM(W41:X41)</f>
        <v>507</v>
      </c>
      <c r="Z41" s="103">
        <f t="shared" ref="Z41:Z44" si="38">(W41/Y41)*100</f>
        <v>88.954635108481256</v>
      </c>
      <c r="AB41" s="5" t="s">
        <v>30</v>
      </c>
      <c r="AC41" s="32" t="s">
        <v>508</v>
      </c>
      <c r="AD41" s="32" t="s">
        <v>509</v>
      </c>
      <c r="AE41" s="32" t="s">
        <v>7</v>
      </c>
      <c r="AF41" s="33" t="s">
        <v>510</v>
      </c>
    </row>
    <row r="42" spans="1:32" x14ac:dyDescent="0.35">
      <c r="A42" s="96" t="s">
        <v>386</v>
      </c>
      <c r="B42" s="217">
        <v>788</v>
      </c>
      <c r="C42" s="217">
        <v>0</v>
      </c>
      <c r="D42" s="103">
        <f t="shared" si="29"/>
        <v>0</v>
      </c>
      <c r="F42" s="96" t="s">
        <v>384</v>
      </c>
      <c r="G42" s="189">
        <v>1</v>
      </c>
      <c r="H42" s="103">
        <f t="shared" si="36"/>
        <v>0.59523809523809523</v>
      </c>
      <c r="J42" s="96" t="s">
        <v>42</v>
      </c>
      <c r="K42" s="217">
        <v>32</v>
      </c>
      <c r="L42" s="217">
        <v>2</v>
      </c>
      <c r="M42" s="217">
        <f>SUM(K42:L42)</f>
        <v>34</v>
      </c>
      <c r="N42" s="103">
        <f>(K42/M42)*100</f>
        <v>94.117647058823522</v>
      </c>
      <c r="P42" s="96" t="s">
        <v>504</v>
      </c>
      <c r="Q42" s="217">
        <v>494</v>
      </c>
      <c r="R42" s="217">
        <v>27</v>
      </c>
      <c r="S42" s="217">
        <f>SUM(Q42:R42)</f>
        <v>521</v>
      </c>
      <c r="T42" s="103">
        <f>(Q42/S42)*100</f>
        <v>94.817658349328212</v>
      </c>
      <c r="V42" s="96" t="s">
        <v>503</v>
      </c>
      <c r="W42" s="217">
        <v>1647</v>
      </c>
      <c r="X42" s="217">
        <v>287</v>
      </c>
      <c r="Y42" s="217">
        <f t="shared" si="37"/>
        <v>1934</v>
      </c>
      <c r="Z42" s="103">
        <f t="shared" si="38"/>
        <v>85.160289555325747</v>
      </c>
      <c r="AB42" s="96" t="s">
        <v>23</v>
      </c>
      <c r="AC42" s="189">
        <v>1</v>
      </c>
      <c r="AD42" s="189">
        <v>0</v>
      </c>
      <c r="AE42" s="189">
        <f>SUM(AC42:AD42)</f>
        <v>1</v>
      </c>
      <c r="AF42" s="103">
        <f>(AC42/AE42)*100</f>
        <v>100</v>
      </c>
    </row>
    <row r="43" spans="1:32" ht="16" thickBot="1" x14ac:dyDescent="0.4">
      <c r="A43" s="97" t="s">
        <v>480</v>
      </c>
      <c r="B43" s="218">
        <f>SUM(B33:B42)</f>
        <v>246427</v>
      </c>
      <c r="C43" s="218">
        <f>SUM(C33:C42)</f>
        <v>30519</v>
      </c>
      <c r="D43" s="224">
        <f t="shared" si="29"/>
        <v>12.384600713395853</v>
      </c>
      <c r="F43" s="96" t="s">
        <v>28</v>
      </c>
      <c r="G43" s="189">
        <v>6</v>
      </c>
      <c r="H43" s="103">
        <f t="shared" si="36"/>
        <v>3.5714285714285712</v>
      </c>
      <c r="J43" s="96" t="s">
        <v>43</v>
      </c>
      <c r="K43" s="217">
        <v>949</v>
      </c>
      <c r="L43" s="217">
        <v>308</v>
      </c>
      <c r="M43" s="217">
        <f t="shared" ref="M43:M47" si="39">SUM(K43:L43)</f>
        <v>1257</v>
      </c>
      <c r="N43" s="103">
        <f t="shared" ref="N43:N47" si="40">(K43/M43)*100</f>
        <v>75.497215592680988</v>
      </c>
      <c r="P43" s="96" t="s">
        <v>512</v>
      </c>
      <c r="Q43" s="217">
        <v>6</v>
      </c>
      <c r="R43" s="217">
        <v>0</v>
      </c>
      <c r="S43" s="217">
        <f t="shared" ref="S43:S48" si="41">SUM(Q43:R43)</f>
        <v>6</v>
      </c>
      <c r="T43" s="103">
        <f t="shared" ref="T43:T48" si="42">(Q43/S43)*100</f>
        <v>100</v>
      </c>
      <c r="V43" s="96" t="s">
        <v>42</v>
      </c>
      <c r="W43" s="217">
        <v>22</v>
      </c>
      <c r="X43" s="217">
        <v>7</v>
      </c>
      <c r="Y43" s="217">
        <f t="shared" si="37"/>
        <v>29</v>
      </c>
      <c r="Z43" s="103">
        <f t="shared" si="38"/>
        <v>75.862068965517238</v>
      </c>
      <c r="AB43" s="96" t="s">
        <v>24</v>
      </c>
      <c r="AC43" s="189">
        <v>18</v>
      </c>
      <c r="AD43" s="189">
        <v>4</v>
      </c>
      <c r="AE43" s="189">
        <f t="shared" ref="AE43:AE48" si="43">SUM(AC43:AD43)</f>
        <v>22</v>
      </c>
      <c r="AF43" s="103">
        <f t="shared" ref="AF43:AF48" si="44">(AC43/AE43)*100</f>
        <v>81.818181818181827</v>
      </c>
    </row>
    <row r="44" spans="1:32" ht="16" thickBot="1" x14ac:dyDescent="0.4">
      <c r="F44" s="96" t="s">
        <v>487</v>
      </c>
      <c r="G44" s="189">
        <v>1</v>
      </c>
      <c r="H44" s="103">
        <f t="shared" si="36"/>
        <v>0.59523809523809523</v>
      </c>
      <c r="J44" s="96" t="s">
        <v>512</v>
      </c>
      <c r="K44" s="217">
        <v>0</v>
      </c>
      <c r="L44" s="217">
        <v>1</v>
      </c>
      <c r="M44" s="217">
        <f t="shared" si="39"/>
        <v>1</v>
      </c>
      <c r="N44" s="103">
        <f t="shared" si="40"/>
        <v>0</v>
      </c>
      <c r="P44" s="96" t="s">
        <v>43</v>
      </c>
      <c r="Q44" s="217">
        <v>3656</v>
      </c>
      <c r="R44" s="217">
        <v>212</v>
      </c>
      <c r="S44" s="217">
        <f t="shared" si="41"/>
        <v>3868</v>
      </c>
      <c r="T44" s="103">
        <f t="shared" si="42"/>
        <v>94.519131334022759</v>
      </c>
      <c r="V44" s="97" t="s">
        <v>480</v>
      </c>
      <c r="W44" s="218">
        <f>SUM(W40:W43)</f>
        <v>2211</v>
      </c>
      <c r="X44" s="218">
        <f>SUM(X40:X43)</f>
        <v>359</v>
      </c>
      <c r="Y44" s="218">
        <f t="shared" si="37"/>
        <v>2570</v>
      </c>
      <c r="Z44" s="224">
        <f t="shared" si="38"/>
        <v>86.031128404669261</v>
      </c>
      <c r="AB44" s="96" t="s">
        <v>484</v>
      </c>
      <c r="AC44" s="189">
        <v>13</v>
      </c>
      <c r="AD44" s="189">
        <v>5</v>
      </c>
      <c r="AE44" s="189">
        <f t="shared" si="43"/>
        <v>18</v>
      </c>
      <c r="AF44" s="103">
        <f t="shared" si="44"/>
        <v>72.222222222222214</v>
      </c>
    </row>
    <row r="45" spans="1:32" ht="16" thickBot="1" x14ac:dyDescent="0.4">
      <c r="A45" s="5" t="s">
        <v>41</v>
      </c>
      <c r="B45" s="32" t="s">
        <v>470</v>
      </c>
      <c r="C45" s="32" t="s">
        <v>474</v>
      </c>
      <c r="D45" s="33" t="s">
        <v>475</v>
      </c>
      <c r="F45" s="96" t="s">
        <v>484</v>
      </c>
      <c r="G45" s="189">
        <v>6</v>
      </c>
      <c r="H45" s="103">
        <f t="shared" si="36"/>
        <v>3.5714285714285712</v>
      </c>
      <c r="J45" s="96" t="s">
        <v>504</v>
      </c>
      <c r="K45" s="217">
        <v>174</v>
      </c>
      <c r="L45" s="217">
        <v>51</v>
      </c>
      <c r="M45" s="217">
        <f t="shared" si="39"/>
        <v>225</v>
      </c>
      <c r="N45" s="103">
        <f t="shared" si="40"/>
        <v>77.333333333333329</v>
      </c>
      <c r="P45" s="96" t="s">
        <v>503</v>
      </c>
      <c r="Q45" s="217">
        <v>29288</v>
      </c>
      <c r="R45" s="217">
        <v>2670</v>
      </c>
      <c r="S45" s="217">
        <f t="shared" si="41"/>
        <v>31958</v>
      </c>
      <c r="T45" s="103">
        <f t="shared" si="42"/>
        <v>91.64528443582202</v>
      </c>
      <c r="AB45" s="96" t="s">
        <v>486</v>
      </c>
      <c r="AC45" s="189">
        <v>177</v>
      </c>
      <c r="AD45" s="189">
        <v>59</v>
      </c>
      <c r="AE45" s="189">
        <f t="shared" si="43"/>
        <v>236</v>
      </c>
      <c r="AF45" s="103">
        <f t="shared" si="44"/>
        <v>75</v>
      </c>
    </row>
    <row r="46" spans="1:32" x14ac:dyDescent="0.35">
      <c r="A46" s="96" t="s">
        <v>243</v>
      </c>
      <c r="B46" s="217">
        <v>4750</v>
      </c>
      <c r="C46" s="217">
        <v>832</v>
      </c>
      <c r="D46" s="103">
        <f>(C46/B46)*100</f>
        <v>17.515789473684208</v>
      </c>
      <c r="F46" s="96" t="s">
        <v>486</v>
      </c>
      <c r="G46" s="189">
        <v>104</v>
      </c>
      <c r="H46" s="103">
        <f t="shared" si="36"/>
        <v>61.904761904761905</v>
      </c>
      <c r="J46" s="96" t="s">
        <v>503</v>
      </c>
      <c r="K46" s="217">
        <v>3740</v>
      </c>
      <c r="L46" s="217">
        <v>1403</v>
      </c>
      <c r="M46" s="217">
        <f t="shared" si="39"/>
        <v>5143</v>
      </c>
      <c r="N46" s="103">
        <f t="shared" si="40"/>
        <v>72.720202216605088</v>
      </c>
      <c r="P46" s="96" t="s">
        <v>518</v>
      </c>
      <c r="Q46" s="217">
        <v>3</v>
      </c>
      <c r="R46" s="217">
        <v>0</v>
      </c>
      <c r="S46" s="217">
        <f t="shared" si="41"/>
        <v>3</v>
      </c>
      <c r="T46" s="103">
        <f t="shared" si="42"/>
        <v>100</v>
      </c>
      <c r="V46" s="5" t="s">
        <v>30</v>
      </c>
      <c r="W46" s="32" t="s">
        <v>521</v>
      </c>
      <c r="X46" s="32" t="s">
        <v>509</v>
      </c>
      <c r="Y46" s="32" t="s">
        <v>477</v>
      </c>
      <c r="Z46" s="33" t="s">
        <v>522</v>
      </c>
      <c r="AB46" s="96" t="s">
        <v>487</v>
      </c>
      <c r="AC46" s="189">
        <v>0</v>
      </c>
      <c r="AD46" s="189">
        <v>2</v>
      </c>
      <c r="AE46" s="189">
        <f t="shared" si="43"/>
        <v>2</v>
      </c>
      <c r="AF46" s="103">
        <f t="shared" si="44"/>
        <v>0</v>
      </c>
    </row>
    <row r="47" spans="1:32" ht="16" thickBot="1" x14ac:dyDescent="0.4">
      <c r="A47" s="96" t="s">
        <v>251</v>
      </c>
      <c r="B47" s="217">
        <v>10916</v>
      </c>
      <c r="C47" s="217">
        <v>1117</v>
      </c>
      <c r="D47" s="103">
        <f t="shared" ref="D47:D68" si="45">(C47/B47)*100</f>
        <v>10.232685965555149</v>
      </c>
      <c r="F47" s="97" t="s">
        <v>7</v>
      </c>
      <c r="G47" s="101">
        <f>SUM(G39:G46)</f>
        <v>168</v>
      </c>
      <c r="H47" s="219">
        <f>SUM(H39:H46)</f>
        <v>100</v>
      </c>
      <c r="J47" s="97" t="s">
        <v>480</v>
      </c>
      <c r="K47" s="218">
        <f>SUM(K42:K46)</f>
        <v>4895</v>
      </c>
      <c r="L47" s="218">
        <f>SUM(L42:L46)</f>
        <v>1765</v>
      </c>
      <c r="M47" s="218">
        <f t="shared" si="39"/>
        <v>6660</v>
      </c>
      <c r="N47" s="224">
        <f t="shared" si="40"/>
        <v>73.498498498498492</v>
      </c>
      <c r="P47" s="96" t="s">
        <v>42</v>
      </c>
      <c r="Q47" s="217">
        <v>109</v>
      </c>
      <c r="R47" s="217">
        <v>6</v>
      </c>
      <c r="S47" s="217">
        <f t="shared" si="41"/>
        <v>115</v>
      </c>
      <c r="T47" s="103">
        <f t="shared" si="42"/>
        <v>94.782608695652172</v>
      </c>
      <c r="V47" s="96" t="s">
        <v>23</v>
      </c>
      <c r="W47" s="217">
        <v>31</v>
      </c>
      <c r="X47" s="217">
        <v>10</v>
      </c>
      <c r="Y47" s="217">
        <f>SUM(W47:X47)</f>
        <v>41</v>
      </c>
      <c r="Z47" s="103">
        <f>(W47/Y47)*100</f>
        <v>75.609756097560975</v>
      </c>
      <c r="AB47" s="96" t="s">
        <v>384</v>
      </c>
      <c r="AC47" s="189">
        <v>1</v>
      </c>
      <c r="AD47" s="189">
        <v>0</v>
      </c>
      <c r="AE47" s="189">
        <f t="shared" si="43"/>
        <v>1</v>
      </c>
      <c r="AF47" s="103">
        <f t="shared" si="44"/>
        <v>100</v>
      </c>
    </row>
    <row r="48" spans="1:32" ht="16" thickBot="1" x14ac:dyDescent="0.4">
      <c r="A48" s="96" t="s">
        <v>244</v>
      </c>
      <c r="B48" s="217">
        <v>5067</v>
      </c>
      <c r="C48" s="217">
        <v>473</v>
      </c>
      <c r="D48" s="103">
        <f t="shared" si="45"/>
        <v>9.3349121768304713</v>
      </c>
      <c r="P48" s="97" t="s">
        <v>480</v>
      </c>
      <c r="Q48" s="218">
        <f>SUM(Q42:Q47)</f>
        <v>33556</v>
      </c>
      <c r="R48" s="218">
        <f>SUM(R42:R47)</f>
        <v>2915</v>
      </c>
      <c r="S48" s="218">
        <f t="shared" si="41"/>
        <v>36471</v>
      </c>
      <c r="T48" s="224">
        <f t="shared" si="42"/>
        <v>92.007348304132051</v>
      </c>
      <c r="V48" s="96" t="s">
        <v>485</v>
      </c>
      <c r="W48" s="217">
        <v>26</v>
      </c>
      <c r="X48" s="217">
        <v>4</v>
      </c>
      <c r="Y48" s="217">
        <f t="shared" ref="Y48:Y57" si="46">SUM(W48:X48)</f>
        <v>30</v>
      </c>
      <c r="Z48" s="103">
        <f t="shared" ref="Z48:Z57" si="47">(W48/Y48)*100</f>
        <v>86.666666666666671</v>
      </c>
      <c r="AB48" s="97" t="s">
        <v>480</v>
      </c>
      <c r="AC48" s="101">
        <f>SUM(AC42:AC47)</f>
        <v>210</v>
      </c>
      <c r="AD48" s="101">
        <f>SUM(AD42:AD47)</f>
        <v>70</v>
      </c>
      <c r="AE48" s="101">
        <f t="shared" si="43"/>
        <v>280</v>
      </c>
      <c r="AF48" s="224">
        <f t="shared" si="44"/>
        <v>75</v>
      </c>
    </row>
    <row r="49" spans="1:32" ht="16" thickBot="1" x14ac:dyDescent="0.4">
      <c r="A49" s="96" t="s">
        <v>387</v>
      </c>
      <c r="B49" s="217">
        <v>17</v>
      </c>
      <c r="C49" s="217">
        <v>0</v>
      </c>
      <c r="D49" s="103">
        <f t="shared" si="45"/>
        <v>0</v>
      </c>
      <c r="F49" s="5" t="s">
        <v>41</v>
      </c>
      <c r="G49" s="32" t="s">
        <v>269</v>
      </c>
      <c r="H49" s="33" t="s">
        <v>500</v>
      </c>
      <c r="J49" s="5" t="s">
        <v>30</v>
      </c>
      <c r="K49" s="32" t="s">
        <v>508</v>
      </c>
      <c r="L49" s="32" t="s">
        <v>509</v>
      </c>
      <c r="M49" s="32" t="s">
        <v>7</v>
      </c>
      <c r="N49" s="33" t="s">
        <v>510</v>
      </c>
      <c r="V49" s="96" t="s">
        <v>24</v>
      </c>
      <c r="W49" s="217">
        <v>759</v>
      </c>
      <c r="X49" s="217">
        <v>101</v>
      </c>
      <c r="Y49" s="217">
        <f t="shared" si="46"/>
        <v>860</v>
      </c>
      <c r="Z49" s="103">
        <f t="shared" si="47"/>
        <v>88.255813953488371</v>
      </c>
    </row>
    <row r="50" spans="1:32" x14ac:dyDescent="0.35">
      <c r="A50" s="96" t="s">
        <v>32</v>
      </c>
      <c r="B50" s="217">
        <v>650</v>
      </c>
      <c r="C50" s="217">
        <v>40</v>
      </c>
      <c r="D50" s="103">
        <f t="shared" si="45"/>
        <v>6.1538461538461542</v>
      </c>
      <c r="F50" s="96" t="s">
        <v>243</v>
      </c>
      <c r="G50" s="189">
        <v>1</v>
      </c>
      <c r="H50" s="103">
        <f>(G50/168)*100</f>
        <v>0.59523809523809523</v>
      </c>
      <c r="J50" s="96" t="s">
        <v>23</v>
      </c>
      <c r="K50" s="217">
        <v>52</v>
      </c>
      <c r="L50" s="217">
        <v>10</v>
      </c>
      <c r="M50" s="217">
        <f>SUM(K50:L50)</f>
        <v>62</v>
      </c>
      <c r="N50" s="103">
        <f>(K50/M50)*100</f>
        <v>83.870967741935488</v>
      </c>
      <c r="P50" s="5" t="s">
        <v>30</v>
      </c>
      <c r="Q50" s="32" t="s">
        <v>515</v>
      </c>
      <c r="R50" s="32" t="s">
        <v>516</v>
      </c>
      <c r="S50" s="32" t="s">
        <v>7</v>
      </c>
      <c r="T50" s="33" t="s">
        <v>517</v>
      </c>
      <c r="V50" s="96" t="s">
        <v>484</v>
      </c>
      <c r="W50" s="217">
        <v>90</v>
      </c>
      <c r="X50" s="217">
        <v>16</v>
      </c>
      <c r="Y50" s="217">
        <f t="shared" si="46"/>
        <v>106</v>
      </c>
      <c r="Z50" s="103">
        <f t="shared" si="47"/>
        <v>84.905660377358487</v>
      </c>
      <c r="AB50" s="5" t="s">
        <v>41</v>
      </c>
      <c r="AC50" s="32" t="s">
        <v>508</v>
      </c>
      <c r="AD50" s="32" t="s">
        <v>509</v>
      </c>
      <c r="AE50" s="32" t="s">
        <v>7</v>
      </c>
      <c r="AF50" s="33" t="s">
        <v>510</v>
      </c>
    </row>
    <row r="51" spans="1:32" x14ac:dyDescent="0.35">
      <c r="A51" s="96" t="s">
        <v>488</v>
      </c>
      <c r="B51" s="217">
        <v>413</v>
      </c>
      <c r="C51" s="217">
        <v>0</v>
      </c>
      <c r="D51" s="103">
        <f t="shared" si="45"/>
        <v>0</v>
      </c>
      <c r="F51" s="96" t="s">
        <v>251</v>
      </c>
      <c r="G51" s="189">
        <v>3</v>
      </c>
      <c r="H51" s="103">
        <f t="shared" ref="H51:H62" si="48">(G51/168)*100</f>
        <v>1.7857142857142856</v>
      </c>
      <c r="J51" s="96" t="s">
        <v>485</v>
      </c>
      <c r="K51" s="217">
        <v>33</v>
      </c>
      <c r="L51" s="217">
        <v>10</v>
      </c>
      <c r="M51" s="217">
        <f t="shared" ref="M51:M60" si="49">SUM(K51:L51)</f>
        <v>43</v>
      </c>
      <c r="N51" s="103">
        <f t="shared" ref="N51:N60" si="50">(K51/M51)*100</f>
        <v>76.744186046511629</v>
      </c>
      <c r="P51" s="96" t="s">
        <v>23</v>
      </c>
      <c r="Q51" s="217">
        <v>249</v>
      </c>
      <c r="R51" s="217">
        <v>14</v>
      </c>
      <c r="S51" s="217">
        <f>SUM(Q51:R51)</f>
        <v>263</v>
      </c>
      <c r="T51" s="103">
        <f>(Q51/S51)*100</f>
        <v>94.676806083650192</v>
      </c>
      <c r="V51" s="96" t="s">
        <v>486</v>
      </c>
      <c r="W51" s="217">
        <v>1212</v>
      </c>
      <c r="X51" s="217">
        <v>214</v>
      </c>
      <c r="Y51" s="217">
        <f t="shared" si="46"/>
        <v>1426</v>
      </c>
      <c r="Z51" s="103">
        <f t="shared" si="47"/>
        <v>84.992987377279107</v>
      </c>
      <c r="AB51" s="96" t="s">
        <v>243</v>
      </c>
      <c r="AC51" s="189">
        <v>1</v>
      </c>
      <c r="AD51" s="189">
        <v>1</v>
      </c>
      <c r="AE51" s="189">
        <f>SUM(AC51:AD51)</f>
        <v>2</v>
      </c>
      <c r="AF51" s="103">
        <f>(AC51/AE51)*100</f>
        <v>50</v>
      </c>
    </row>
    <row r="52" spans="1:32" x14ac:dyDescent="0.35">
      <c r="A52" s="96" t="s">
        <v>245</v>
      </c>
      <c r="B52" s="217">
        <v>64332</v>
      </c>
      <c r="C52" s="217">
        <v>6276</v>
      </c>
      <c r="D52" s="103">
        <f t="shared" si="45"/>
        <v>9.7556426039917934</v>
      </c>
      <c r="F52" s="96" t="s">
        <v>244</v>
      </c>
      <c r="G52" s="189">
        <v>9</v>
      </c>
      <c r="H52" s="103">
        <f t="shared" si="48"/>
        <v>5.3571428571428568</v>
      </c>
      <c r="J52" s="96" t="s">
        <v>24</v>
      </c>
      <c r="K52" s="217">
        <v>1759</v>
      </c>
      <c r="L52" s="217">
        <v>644</v>
      </c>
      <c r="M52" s="217">
        <f t="shared" si="49"/>
        <v>2403</v>
      </c>
      <c r="N52" s="103">
        <f t="shared" si="50"/>
        <v>73.200166458593429</v>
      </c>
      <c r="P52" s="96" t="s">
        <v>485</v>
      </c>
      <c r="Q52" s="217">
        <v>222</v>
      </c>
      <c r="R52" s="217">
        <v>17</v>
      </c>
      <c r="S52" s="217">
        <f t="shared" ref="S52:S61" si="51">SUM(Q52:R52)</f>
        <v>239</v>
      </c>
      <c r="T52" s="103">
        <f t="shared" ref="T52:T61" si="52">(Q52/S52)*100</f>
        <v>92.887029288702934</v>
      </c>
      <c r="V52" s="96" t="s">
        <v>487</v>
      </c>
      <c r="W52" s="217">
        <v>24</v>
      </c>
      <c r="X52" s="217">
        <v>2</v>
      </c>
      <c r="Y52" s="217">
        <f t="shared" si="46"/>
        <v>26</v>
      </c>
      <c r="Z52" s="103">
        <f t="shared" si="47"/>
        <v>92.307692307692307</v>
      </c>
      <c r="AB52" s="96" t="s">
        <v>244</v>
      </c>
      <c r="AC52" s="189">
        <v>1</v>
      </c>
      <c r="AD52" s="189">
        <v>0</v>
      </c>
      <c r="AE52" s="189">
        <f t="shared" ref="AE52:AE65" si="53">SUM(AC52:AD52)</f>
        <v>1</v>
      </c>
      <c r="AF52" s="103">
        <f t="shared" ref="AF52:AF65" si="54">(AC52/AE52)*100</f>
        <v>100</v>
      </c>
    </row>
    <row r="53" spans="1:32" x14ac:dyDescent="0.35">
      <c r="A53" s="96" t="s">
        <v>490</v>
      </c>
      <c r="B53" s="217">
        <v>1605</v>
      </c>
      <c r="C53" s="217">
        <v>208</v>
      </c>
      <c r="D53" s="103">
        <f t="shared" si="45"/>
        <v>12.9595015576324</v>
      </c>
      <c r="F53" s="96" t="s">
        <v>245</v>
      </c>
      <c r="G53" s="189">
        <v>32</v>
      </c>
      <c r="H53" s="103">
        <f t="shared" si="48"/>
        <v>19.047619047619047</v>
      </c>
      <c r="J53" s="96" t="s">
        <v>484</v>
      </c>
      <c r="K53" s="217">
        <v>201</v>
      </c>
      <c r="L53" s="217">
        <v>26</v>
      </c>
      <c r="M53" s="217">
        <f t="shared" si="49"/>
        <v>227</v>
      </c>
      <c r="N53" s="103">
        <f t="shared" si="50"/>
        <v>88.546255506607935</v>
      </c>
      <c r="P53" s="96" t="s">
        <v>24</v>
      </c>
      <c r="Q53" s="217">
        <v>5693</v>
      </c>
      <c r="R53" s="217">
        <v>371</v>
      </c>
      <c r="S53" s="217">
        <f t="shared" si="51"/>
        <v>6064</v>
      </c>
      <c r="T53" s="103">
        <f t="shared" si="52"/>
        <v>93.881926121372032</v>
      </c>
      <c r="V53" s="96" t="s">
        <v>94</v>
      </c>
      <c r="W53" s="217">
        <v>8</v>
      </c>
      <c r="X53" s="217">
        <v>0</v>
      </c>
      <c r="Y53" s="217">
        <f t="shared" si="46"/>
        <v>8</v>
      </c>
      <c r="Z53" s="103">
        <f t="shared" si="47"/>
        <v>100</v>
      </c>
      <c r="AB53" s="96" t="s">
        <v>245</v>
      </c>
      <c r="AC53" s="189">
        <v>14</v>
      </c>
      <c r="AD53" s="189">
        <v>3</v>
      </c>
      <c r="AE53" s="189">
        <f t="shared" si="53"/>
        <v>17</v>
      </c>
      <c r="AF53" s="103">
        <f t="shared" si="54"/>
        <v>82.35294117647058</v>
      </c>
    </row>
    <row r="54" spans="1:32" x14ac:dyDescent="0.35">
      <c r="A54" s="96" t="s">
        <v>266</v>
      </c>
      <c r="B54" s="217">
        <v>206</v>
      </c>
      <c r="C54" s="217">
        <v>24</v>
      </c>
      <c r="D54" s="103">
        <f t="shared" si="45"/>
        <v>11.650485436893204</v>
      </c>
      <c r="F54" s="96" t="s">
        <v>248</v>
      </c>
      <c r="G54" s="189">
        <v>1</v>
      </c>
      <c r="H54" s="103">
        <f t="shared" si="48"/>
        <v>0.59523809523809523</v>
      </c>
      <c r="J54" s="96" t="s">
        <v>486</v>
      </c>
      <c r="K54" s="217">
        <v>2559</v>
      </c>
      <c r="L54" s="217">
        <v>960</v>
      </c>
      <c r="M54" s="217">
        <f t="shared" si="49"/>
        <v>3519</v>
      </c>
      <c r="N54" s="103">
        <f t="shared" si="50"/>
        <v>72.719522591645358</v>
      </c>
      <c r="P54" s="96" t="s">
        <v>484</v>
      </c>
      <c r="Q54" s="217">
        <v>2653</v>
      </c>
      <c r="R54" s="217">
        <v>196</v>
      </c>
      <c r="S54" s="217">
        <f t="shared" si="51"/>
        <v>2849</v>
      </c>
      <c r="T54" s="103">
        <f t="shared" si="52"/>
        <v>93.120393120393118</v>
      </c>
      <c r="V54" s="96" t="s">
        <v>384</v>
      </c>
      <c r="W54" s="217">
        <v>6</v>
      </c>
      <c r="X54" s="217">
        <v>2</v>
      </c>
      <c r="Y54" s="217">
        <f t="shared" si="46"/>
        <v>8</v>
      </c>
      <c r="Z54" s="103">
        <f t="shared" si="47"/>
        <v>75</v>
      </c>
      <c r="AB54" s="96" t="s">
        <v>248</v>
      </c>
      <c r="AC54" s="189">
        <v>4</v>
      </c>
      <c r="AD54" s="189">
        <v>1</v>
      </c>
      <c r="AE54" s="189">
        <f t="shared" si="53"/>
        <v>5</v>
      </c>
      <c r="AF54" s="103">
        <f t="shared" si="54"/>
        <v>80</v>
      </c>
    </row>
    <row r="55" spans="1:32" x14ac:dyDescent="0.35">
      <c r="A55" s="96" t="s">
        <v>246</v>
      </c>
      <c r="B55" s="217">
        <v>167</v>
      </c>
      <c r="C55" s="217">
        <v>0</v>
      </c>
      <c r="D55" s="103">
        <f t="shared" si="45"/>
        <v>0</v>
      </c>
      <c r="F55" s="96" t="s">
        <v>489</v>
      </c>
      <c r="G55" s="189">
        <v>3</v>
      </c>
      <c r="H55" s="103">
        <f t="shared" si="48"/>
        <v>1.7857142857142856</v>
      </c>
      <c r="J55" s="96" t="s">
        <v>487</v>
      </c>
      <c r="K55" s="217">
        <v>56</v>
      </c>
      <c r="L55" s="217">
        <v>21</v>
      </c>
      <c r="M55" s="217">
        <f t="shared" si="49"/>
        <v>77</v>
      </c>
      <c r="N55" s="103">
        <f t="shared" si="50"/>
        <v>72.727272727272734</v>
      </c>
      <c r="P55" s="96" t="s">
        <v>486</v>
      </c>
      <c r="Q55" s="217">
        <v>23103</v>
      </c>
      <c r="R55" s="217">
        <v>2225</v>
      </c>
      <c r="S55" s="217">
        <f t="shared" si="51"/>
        <v>25328</v>
      </c>
      <c r="T55" s="103">
        <f t="shared" si="52"/>
        <v>91.215255843335441</v>
      </c>
      <c r="V55" s="96" t="s">
        <v>28</v>
      </c>
      <c r="W55" s="217">
        <v>53</v>
      </c>
      <c r="X55" s="217">
        <v>9</v>
      </c>
      <c r="Y55" s="217">
        <f t="shared" si="46"/>
        <v>62</v>
      </c>
      <c r="Z55" s="103">
        <f t="shared" si="47"/>
        <v>85.483870967741936</v>
      </c>
      <c r="AB55" s="96" t="s">
        <v>489</v>
      </c>
      <c r="AC55" s="189">
        <v>1</v>
      </c>
      <c r="AD55" s="189">
        <v>1</v>
      </c>
      <c r="AE55" s="189">
        <f t="shared" si="53"/>
        <v>2</v>
      </c>
      <c r="AF55" s="103">
        <f t="shared" si="54"/>
        <v>50</v>
      </c>
    </row>
    <row r="56" spans="1:32" x14ac:dyDescent="0.35">
      <c r="A56" s="96" t="s">
        <v>247</v>
      </c>
      <c r="B56" s="217">
        <v>1741</v>
      </c>
      <c r="C56" s="217">
        <v>280</v>
      </c>
      <c r="D56" s="103">
        <f t="shared" si="45"/>
        <v>16.082711085583</v>
      </c>
      <c r="F56" s="96" t="s">
        <v>99</v>
      </c>
      <c r="G56" s="189">
        <v>26</v>
      </c>
      <c r="H56" s="103">
        <f t="shared" si="48"/>
        <v>15.476190476190476</v>
      </c>
      <c r="J56" s="96" t="s">
        <v>94</v>
      </c>
      <c r="K56" s="217">
        <v>11</v>
      </c>
      <c r="L56" s="217">
        <v>3</v>
      </c>
      <c r="M56" s="217">
        <f t="shared" si="49"/>
        <v>14</v>
      </c>
      <c r="N56" s="103">
        <f t="shared" si="50"/>
        <v>78.571428571428569</v>
      </c>
      <c r="P56" s="96" t="s">
        <v>487</v>
      </c>
      <c r="Q56" s="217">
        <v>608</v>
      </c>
      <c r="R56" s="217">
        <v>16</v>
      </c>
      <c r="S56" s="217">
        <f t="shared" si="51"/>
        <v>624</v>
      </c>
      <c r="T56" s="103">
        <f t="shared" si="52"/>
        <v>97.435897435897431</v>
      </c>
      <c r="V56" s="96" t="s">
        <v>386</v>
      </c>
      <c r="W56" s="217">
        <v>2</v>
      </c>
      <c r="X56" s="217">
        <v>1</v>
      </c>
      <c r="Y56" s="217">
        <f t="shared" si="46"/>
        <v>3</v>
      </c>
      <c r="Z56" s="103">
        <f t="shared" si="47"/>
        <v>66.666666666666657</v>
      </c>
      <c r="AB56" s="96" t="s">
        <v>99</v>
      </c>
      <c r="AC56" s="189">
        <v>17</v>
      </c>
      <c r="AD56" s="189">
        <v>4</v>
      </c>
      <c r="AE56" s="189">
        <f t="shared" si="53"/>
        <v>21</v>
      </c>
      <c r="AF56" s="103">
        <f t="shared" si="54"/>
        <v>80.952380952380949</v>
      </c>
    </row>
    <row r="57" spans="1:32" ht="16" thickBot="1" x14ac:dyDescent="0.4">
      <c r="A57" s="96" t="s">
        <v>248</v>
      </c>
      <c r="B57" s="217">
        <v>3818</v>
      </c>
      <c r="C57" s="217">
        <v>243</v>
      </c>
      <c r="D57" s="103">
        <f t="shared" si="45"/>
        <v>6.3645887899423785</v>
      </c>
      <c r="F57" s="96" t="s">
        <v>29</v>
      </c>
      <c r="G57" s="189">
        <v>18</v>
      </c>
      <c r="H57" s="103">
        <f t="shared" si="48"/>
        <v>10.714285714285714</v>
      </c>
      <c r="J57" s="96" t="s">
        <v>384</v>
      </c>
      <c r="K57" s="217">
        <v>10</v>
      </c>
      <c r="L57" s="217">
        <v>2</v>
      </c>
      <c r="M57" s="217">
        <f t="shared" si="49"/>
        <v>12</v>
      </c>
      <c r="N57" s="103">
        <f t="shared" si="50"/>
        <v>83.333333333333343</v>
      </c>
      <c r="P57" s="96" t="s">
        <v>94</v>
      </c>
      <c r="Q57" s="217">
        <v>44</v>
      </c>
      <c r="R57" s="217">
        <v>6</v>
      </c>
      <c r="S57" s="217">
        <f t="shared" si="51"/>
        <v>50</v>
      </c>
      <c r="T57" s="103">
        <f t="shared" si="52"/>
        <v>88</v>
      </c>
      <c r="V57" s="97" t="s">
        <v>480</v>
      </c>
      <c r="W57" s="218">
        <f>SUM(W47:W56)</f>
        <v>2211</v>
      </c>
      <c r="X57" s="218">
        <f>SUM(X47:X56)</f>
        <v>359</v>
      </c>
      <c r="Y57" s="218">
        <f t="shared" si="46"/>
        <v>2570</v>
      </c>
      <c r="Z57" s="224">
        <f t="shared" si="47"/>
        <v>86.031128404669261</v>
      </c>
      <c r="AB57" s="96" t="s">
        <v>486</v>
      </c>
      <c r="AC57" s="189">
        <v>3</v>
      </c>
      <c r="AD57" s="189">
        <v>2</v>
      </c>
      <c r="AE57" s="189">
        <f t="shared" si="53"/>
        <v>5</v>
      </c>
      <c r="AF57" s="103">
        <f t="shared" si="54"/>
        <v>60</v>
      </c>
    </row>
    <row r="58" spans="1:32" ht="16" thickBot="1" x14ac:dyDescent="0.4">
      <c r="A58" s="96" t="s">
        <v>489</v>
      </c>
      <c r="B58" s="217">
        <v>8035</v>
      </c>
      <c r="C58" s="217">
        <v>1389</v>
      </c>
      <c r="D58" s="103">
        <f t="shared" si="45"/>
        <v>17.286869943995022</v>
      </c>
      <c r="F58" s="96" t="s">
        <v>503</v>
      </c>
      <c r="G58" s="189">
        <v>46</v>
      </c>
      <c r="H58" s="103">
        <f t="shared" si="48"/>
        <v>27.380952380952383</v>
      </c>
      <c r="J58" s="96" t="s">
        <v>28</v>
      </c>
      <c r="K58" s="217">
        <v>207</v>
      </c>
      <c r="L58" s="217">
        <v>87</v>
      </c>
      <c r="M58" s="217">
        <f t="shared" si="49"/>
        <v>294</v>
      </c>
      <c r="N58" s="103">
        <f t="shared" si="50"/>
        <v>70.408163265306129</v>
      </c>
      <c r="P58" s="96" t="s">
        <v>384</v>
      </c>
      <c r="Q58" s="217">
        <v>55</v>
      </c>
      <c r="R58" s="217">
        <v>5</v>
      </c>
      <c r="S58" s="217">
        <f t="shared" si="51"/>
        <v>60</v>
      </c>
      <c r="T58" s="103">
        <f t="shared" si="52"/>
        <v>91.666666666666657</v>
      </c>
      <c r="AB58" s="96" t="s">
        <v>29</v>
      </c>
      <c r="AC58" s="189">
        <v>14</v>
      </c>
      <c r="AD58" s="189">
        <v>7</v>
      </c>
      <c r="AE58" s="189">
        <f t="shared" si="53"/>
        <v>21</v>
      </c>
      <c r="AF58" s="103">
        <f t="shared" si="54"/>
        <v>66.666666666666657</v>
      </c>
    </row>
    <row r="59" spans="1:32" x14ac:dyDescent="0.35">
      <c r="A59" s="96" t="s">
        <v>99</v>
      </c>
      <c r="B59" s="217">
        <v>37309</v>
      </c>
      <c r="C59" s="217">
        <v>5102</v>
      </c>
      <c r="D59" s="103">
        <f t="shared" si="45"/>
        <v>13.674984588169076</v>
      </c>
      <c r="F59" s="96" t="s">
        <v>117</v>
      </c>
      <c r="G59" s="189">
        <v>1</v>
      </c>
      <c r="H59" s="103">
        <f t="shared" si="48"/>
        <v>0.59523809523809523</v>
      </c>
      <c r="J59" s="96" t="s">
        <v>386</v>
      </c>
      <c r="K59" s="217">
        <v>7</v>
      </c>
      <c r="L59" s="217">
        <v>2</v>
      </c>
      <c r="M59" s="217">
        <f t="shared" si="49"/>
        <v>9</v>
      </c>
      <c r="N59" s="103">
        <f t="shared" si="50"/>
        <v>77.777777777777786</v>
      </c>
      <c r="P59" s="96" t="s">
        <v>28</v>
      </c>
      <c r="Q59" s="217">
        <v>516</v>
      </c>
      <c r="R59" s="217">
        <v>51</v>
      </c>
      <c r="S59" s="217">
        <f t="shared" si="51"/>
        <v>567</v>
      </c>
      <c r="T59" s="103">
        <f t="shared" si="52"/>
        <v>91.005291005290999</v>
      </c>
      <c r="V59" s="5" t="s">
        <v>41</v>
      </c>
      <c r="W59" s="32" t="s">
        <v>521</v>
      </c>
      <c r="X59" s="32" t="s">
        <v>509</v>
      </c>
      <c r="Y59" s="32" t="s">
        <v>477</v>
      </c>
      <c r="Z59" s="33" t="s">
        <v>522</v>
      </c>
      <c r="AB59" s="96" t="s">
        <v>503</v>
      </c>
      <c r="AC59" s="189">
        <v>132</v>
      </c>
      <c r="AD59" s="189">
        <v>43</v>
      </c>
      <c r="AE59" s="189">
        <f t="shared" si="53"/>
        <v>175</v>
      </c>
      <c r="AF59" s="103">
        <f t="shared" si="54"/>
        <v>75.428571428571431</v>
      </c>
    </row>
    <row r="60" spans="1:32" ht="16" thickBot="1" x14ac:dyDescent="0.4">
      <c r="A60" s="96" t="s">
        <v>486</v>
      </c>
      <c r="B60" s="217">
        <v>938</v>
      </c>
      <c r="C60" s="217">
        <v>59</v>
      </c>
      <c r="D60" s="103">
        <f t="shared" si="45"/>
        <v>6.2899786780383797</v>
      </c>
      <c r="F60" s="96" t="s">
        <v>28</v>
      </c>
      <c r="G60" s="189">
        <v>7</v>
      </c>
      <c r="H60" s="103">
        <f t="shared" si="48"/>
        <v>4.1666666666666661</v>
      </c>
      <c r="J60" s="97" t="s">
        <v>480</v>
      </c>
      <c r="K60" s="218">
        <f>SUM(K50:K59)</f>
        <v>4895</v>
      </c>
      <c r="L60" s="218">
        <f>SUM(L50:L59)</f>
        <v>1765</v>
      </c>
      <c r="M60" s="218">
        <f t="shared" si="49"/>
        <v>6660</v>
      </c>
      <c r="N60" s="224">
        <f t="shared" si="50"/>
        <v>73.498498498498492</v>
      </c>
      <c r="P60" s="96" t="s">
        <v>386</v>
      </c>
      <c r="Q60" s="217">
        <v>413</v>
      </c>
      <c r="R60" s="217">
        <v>14</v>
      </c>
      <c r="S60" s="217">
        <f t="shared" si="51"/>
        <v>427</v>
      </c>
      <c r="T60" s="103">
        <f t="shared" si="52"/>
        <v>96.721311475409834</v>
      </c>
      <c r="V60" s="96" t="s">
        <v>243</v>
      </c>
      <c r="W60" s="217">
        <v>43</v>
      </c>
      <c r="X60" s="217">
        <v>8</v>
      </c>
      <c r="Y60" s="217">
        <f>SUM(W60:X60)</f>
        <v>51</v>
      </c>
      <c r="Z60" s="103">
        <f>(W60/Y60)*100</f>
        <v>84.313725490196077</v>
      </c>
      <c r="AB60" s="96" t="s">
        <v>117</v>
      </c>
      <c r="AC60" s="189">
        <v>2</v>
      </c>
      <c r="AD60" s="189">
        <v>0</v>
      </c>
      <c r="AE60" s="189">
        <f t="shared" si="53"/>
        <v>2</v>
      </c>
      <c r="AF60" s="103">
        <f t="shared" si="54"/>
        <v>100</v>
      </c>
    </row>
    <row r="61" spans="1:32" ht="16" thickBot="1" x14ac:dyDescent="0.4">
      <c r="A61" s="96" t="s">
        <v>29</v>
      </c>
      <c r="B61" s="217">
        <v>17688</v>
      </c>
      <c r="C61" s="217">
        <v>2875</v>
      </c>
      <c r="D61" s="103">
        <f t="shared" si="45"/>
        <v>16.25395748530077</v>
      </c>
      <c r="F61" s="96" t="s">
        <v>250</v>
      </c>
      <c r="G61" s="189">
        <v>3</v>
      </c>
      <c r="H61" s="103">
        <f t="shared" si="48"/>
        <v>1.7857142857142856</v>
      </c>
      <c r="P61" s="97" t="s">
        <v>480</v>
      </c>
      <c r="Q61" s="218">
        <f>SUM(Q51:Q60)</f>
        <v>33556</v>
      </c>
      <c r="R61" s="218">
        <f>SUM(R51:R60)</f>
        <v>2915</v>
      </c>
      <c r="S61" s="218">
        <f t="shared" si="51"/>
        <v>36471</v>
      </c>
      <c r="T61" s="224">
        <f t="shared" si="52"/>
        <v>92.007348304132051</v>
      </c>
      <c r="V61" s="96" t="s">
        <v>251</v>
      </c>
      <c r="W61" s="217">
        <v>36</v>
      </c>
      <c r="X61" s="217">
        <v>10</v>
      </c>
      <c r="Y61" s="217">
        <f t="shared" ref="Y61:Y82" si="55">SUM(W61:X61)</f>
        <v>46</v>
      </c>
      <c r="Z61" s="103">
        <f t="shared" ref="Z61:Z82" si="56">(W61/Y61)*100</f>
        <v>78.260869565217391</v>
      </c>
      <c r="AB61" s="96" t="s">
        <v>249</v>
      </c>
      <c r="AC61" s="189">
        <v>0</v>
      </c>
      <c r="AD61" s="189">
        <v>1</v>
      </c>
      <c r="AE61" s="189">
        <f t="shared" si="53"/>
        <v>1</v>
      </c>
      <c r="AF61" s="103">
        <f t="shared" si="54"/>
        <v>0</v>
      </c>
    </row>
    <row r="62" spans="1:32" ht="16" thickBot="1" x14ac:dyDescent="0.4">
      <c r="A62" s="96" t="s">
        <v>117</v>
      </c>
      <c r="B62" s="217">
        <v>5093</v>
      </c>
      <c r="C62" s="217">
        <v>587</v>
      </c>
      <c r="D62" s="103">
        <f t="shared" si="45"/>
        <v>11.525623404673082</v>
      </c>
      <c r="F62" s="96" t="s">
        <v>125</v>
      </c>
      <c r="G62" s="189">
        <v>18</v>
      </c>
      <c r="H62" s="103">
        <f t="shared" si="48"/>
        <v>10.714285714285714</v>
      </c>
      <c r="J62" s="5" t="s">
        <v>41</v>
      </c>
      <c r="K62" s="32" t="s">
        <v>508</v>
      </c>
      <c r="L62" s="32" t="s">
        <v>509</v>
      </c>
      <c r="M62" s="32" t="s">
        <v>7</v>
      </c>
      <c r="N62" s="33" t="s">
        <v>510</v>
      </c>
      <c r="V62" s="96" t="s">
        <v>244</v>
      </c>
      <c r="W62" s="217">
        <v>74</v>
      </c>
      <c r="X62" s="217">
        <v>10</v>
      </c>
      <c r="Y62" s="217">
        <f t="shared" si="55"/>
        <v>84</v>
      </c>
      <c r="Z62" s="103">
        <f t="shared" si="56"/>
        <v>88.095238095238088</v>
      </c>
      <c r="AB62" s="96" t="s">
        <v>28</v>
      </c>
      <c r="AC62" s="189">
        <v>2</v>
      </c>
      <c r="AD62" s="189">
        <v>1</v>
      </c>
      <c r="AE62" s="189">
        <f t="shared" si="53"/>
        <v>3</v>
      </c>
      <c r="AF62" s="103">
        <f t="shared" si="54"/>
        <v>66.666666666666657</v>
      </c>
    </row>
    <row r="63" spans="1:32" ht="16" thickBot="1" x14ac:dyDescent="0.4">
      <c r="A63" s="96" t="s">
        <v>249</v>
      </c>
      <c r="B63" s="217">
        <v>144</v>
      </c>
      <c r="C63" s="217">
        <v>0</v>
      </c>
      <c r="D63" s="103">
        <f t="shared" si="45"/>
        <v>0</v>
      </c>
      <c r="F63" s="97" t="s">
        <v>7</v>
      </c>
      <c r="G63" s="101">
        <f>SUM(G50:G62)</f>
        <v>168</v>
      </c>
      <c r="H63" s="219">
        <f>SUM(H50:H62)</f>
        <v>100.00000000000001</v>
      </c>
      <c r="J63" s="96" t="s">
        <v>243</v>
      </c>
      <c r="K63" s="217">
        <v>104</v>
      </c>
      <c r="L63" s="217">
        <v>47</v>
      </c>
      <c r="M63" s="217">
        <f>SUM(K63:L63)</f>
        <v>151</v>
      </c>
      <c r="N63" s="103">
        <f>(K63/M63)*100</f>
        <v>68.874172185430467</v>
      </c>
      <c r="P63" s="5" t="s">
        <v>41</v>
      </c>
      <c r="Q63" s="32" t="s">
        <v>515</v>
      </c>
      <c r="R63" s="32" t="s">
        <v>516</v>
      </c>
      <c r="S63" s="32" t="s">
        <v>7</v>
      </c>
      <c r="T63" s="33" t="s">
        <v>517</v>
      </c>
      <c r="V63" s="96" t="s">
        <v>387</v>
      </c>
      <c r="W63" s="217">
        <v>1</v>
      </c>
      <c r="X63" s="217">
        <v>0</v>
      </c>
      <c r="Y63" s="217">
        <f t="shared" si="55"/>
        <v>1</v>
      </c>
      <c r="Z63" s="103">
        <f t="shared" si="56"/>
        <v>100</v>
      </c>
      <c r="AB63" s="96" t="s">
        <v>250</v>
      </c>
      <c r="AC63" s="189">
        <v>2</v>
      </c>
      <c r="AD63" s="189">
        <v>0</v>
      </c>
      <c r="AE63" s="189">
        <f t="shared" si="53"/>
        <v>2</v>
      </c>
      <c r="AF63" s="103">
        <f t="shared" si="54"/>
        <v>100</v>
      </c>
    </row>
    <row r="64" spans="1:32" ht="16" thickBot="1" x14ac:dyDescent="0.4">
      <c r="A64" s="96" t="s">
        <v>28</v>
      </c>
      <c r="B64" s="217">
        <v>8853</v>
      </c>
      <c r="C64" s="217">
        <v>1364</v>
      </c>
      <c r="D64" s="103">
        <f t="shared" si="45"/>
        <v>15.407206596633911</v>
      </c>
      <c r="J64" s="96" t="s">
        <v>251</v>
      </c>
      <c r="K64" s="217">
        <v>155</v>
      </c>
      <c r="L64" s="217">
        <v>86</v>
      </c>
      <c r="M64" s="217">
        <f t="shared" ref="M64:M86" si="57">SUM(K64:L64)</f>
        <v>241</v>
      </c>
      <c r="N64" s="103">
        <f t="shared" ref="N64:N86" si="58">(K64/M64)*100</f>
        <v>64.315352697095435</v>
      </c>
      <c r="P64" s="96" t="s">
        <v>243</v>
      </c>
      <c r="Q64" s="217">
        <v>612</v>
      </c>
      <c r="R64" s="217">
        <v>43</v>
      </c>
      <c r="S64" s="217">
        <f>SUM(Q64:R64)</f>
        <v>655</v>
      </c>
      <c r="T64" s="103">
        <f>(Q64/S64)*100</f>
        <v>93.435114503816791</v>
      </c>
      <c r="V64" s="96" t="s">
        <v>32</v>
      </c>
      <c r="W64" s="217">
        <v>4</v>
      </c>
      <c r="X64" s="217">
        <v>1</v>
      </c>
      <c r="Y64" s="217">
        <f t="shared" si="55"/>
        <v>5</v>
      </c>
      <c r="Z64" s="103">
        <f t="shared" si="56"/>
        <v>80</v>
      </c>
      <c r="AB64" s="96" t="s">
        <v>125</v>
      </c>
      <c r="AC64" s="189">
        <v>17</v>
      </c>
      <c r="AD64" s="189">
        <v>6</v>
      </c>
      <c r="AE64" s="189">
        <f t="shared" si="53"/>
        <v>23</v>
      </c>
      <c r="AF64" s="103">
        <f t="shared" si="54"/>
        <v>73.91304347826086</v>
      </c>
    </row>
    <row r="65" spans="1:32" ht="16" thickBot="1" x14ac:dyDescent="0.4">
      <c r="A65" s="96" t="s">
        <v>250</v>
      </c>
      <c r="B65" s="217">
        <v>1552</v>
      </c>
      <c r="C65" s="217">
        <v>104</v>
      </c>
      <c r="D65" s="103">
        <f t="shared" si="45"/>
        <v>6.7010309278350517</v>
      </c>
      <c r="F65" s="5" t="s">
        <v>45</v>
      </c>
      <c r="G65" s="32" t="s">
        <v>269</v>
      </c>
      <c r="H65" s="33" t="s">
        <v>500</v>
      </c>
      <c r="J65" s="96" t="s">
        <v>244</v>
      </c>
      <c r="K65" s="217">
        <v>106</v>
      </c>
      <c r="L65" s="217">
        <v>23</v>
      </c>
      <c r="M65" s="217">
        <f t="shared" si="57"/>
        <v>129</v>
      </c>
      <c r="N65" s="103">
        <f t="shared" si="58"/>
        <v>82.170542635658919</v>
      </c>
      <c r="P65" s="96" t="s">
        <v>251</v>
      </c>
      <c r="Q65" s="217">
        <v>372</v>
      </c>
      <c r="R65" s="217">
        <v>31</v>
      </c>
      <c r="S65" s="217">
        <f t="shared" ref="S65:S90" si="59">SUM(Q65:R65)</f>
        <v>403</v>
      </c>
      <c r="T65" s="103">
        <f t="shared" ref="T65:T90" si="60">(Q65/S65)*100</f>
        <v>92.307692307692307</v>
      </c>
      <c r="V65" s="96" t="s">
        <v>488</v>
      </c>
      <c r="W65" s="217">
        <v>1</v>
      </c>
      <c r="X65" s="217">
        <v>0</v>
      </c>
      <c r="Y65" s="217">
        <f t="shared" si="55"/>
        <v>1</v>
      </c>
      <c r="Z65" s="103">
        <f t="shared" si="56"/>
        <v>100</v>
      </c>
      <c r="AB65" s="97" t="s">
        <v>480</v>
      </c>
      <c r="AC65" s="101">
        <f>SUM(AC51:AC64)</f>
        <v>210</v>
      </c>
      <c r="AD65" s="101">
        <f>SUM(AD51:AD64)</f>
        <v>70</v>
      </c>
      <c r="AE65" s="101">
        <f t="shared" si="53"/>
        <v>280</v>
      </c>
      <c r="AF65" s="224">
        <f t="shared" si="54"/>
        <v>75</v>
      </c>
    </row>
    <row r="66" spans="1:32" ht="16" thickBot="1" x14ac:dyDescent="0.4">
      <c r="A66" s="96" t="s">
        <v>125</v>
      </c>
      <c r="B66" s="217">
        <v>13372</v>
      </c>
      <c r="C66" s="217">
        <v>1222</v>
      </c>
      <c r="D66" s="103">
        <f t="shared" si="45"/>
        <v>9.1384983547711638</v>
      </c>
      <c r="F66" s="96" t="s">
        <v>43</v>
      </c>
      <c r="G66" s="189">
        <v>6</v>
      </c>
      <c r="H66" s="103">
        <f>(G66/168)*100</f>
        <v>3.5714285714285712</v>
      </c>
      <c r="J66" s="96" t="s">
        <v>387</v>
      </c>
      <c r="K66" s="217">
        <v>3</v>
      </c>
      <c r="L66" s="217">
        <v>2</v>
      </c>
      <c r="M66" s="217">
        <f t="shared" si="57"/>
        <v>5</v>
      </c>
      <c r="N66" s="103">
        <f t="shared" si="58"/>
        <v>60</v>
      </c>
      <c r="P66" s="96" t="s">
        <v>244</v>
      </c>
      <c r="Q66" s="217">
        <v>869</v>
      </c>
      <c r="R66" s="217">
        <v>48</v>
      </c>
      <c r="S66" s="217">
        <f t="shared" si="59"/>
        <v>917</v>
      </c>
      <c r="T66" s="103">
        <f t="shared" si="60"/>
        <v>94.765539803707739</v>
      </c>
      <c r="V66" s="96" t="s">
        <v>245</v>
      </c>
      <c r="W66" s="217">
        <v>535</v>
      </c>
      <c r="X66" s="217">
        <v>58</v>
      </c>
      <c r="Y66" s="217">
        <f t="shared" si="55"/>
        <v>593</v>
      </c>
      <c r="Z66" s="103">
        <f t="shared" si="56"/>
        <v>90.219224283305238</v>
      </c>
    </row>
    <row r="67" spans="1:32" x14ac:dyDescent="0.35">
      <c r="A67" s="96" t="s">
        <v>483</v>
      </c>
      <c r="B67" s="217">
        <v>59761</v>
      </c>
      <c r="C67" s="217">
        <v>8324</v>
      </c>
      <c r="D67" s="103">
        <f t="shared" si="45"/>
        <v>13.928816452201268</v>
      </c>
      <c r="F67" s="96" t="s">
        <v>503</v>
      </c>
      <c r="G67" s="189">
        <v>149</v>
      </c>
      <c r="H67" s="103">
        <f t="shared" ref="H67:H69" si="61">(G67/168)*100</f>
        <v>88.69047619047619</v>
      </c>
      <c r="J67" s="96" t="s">
        <v>32</v>
      </c>
      <c r="K67" s="217">
        <v>19</v>
      </c>
      <c r="L67" s="217">
        <v>18</v>
      </c>
      <c r="M67" s="217">
        <f t="shared" si="57"/>
        <v>37</v>
      </c>
      <c r="N67" s="103">
        <f t="shared" si="58"/>
        <v>51.351351351351347</v>
      </c>
      <c r="P67" s="96" t="s">
        <v>387</v>
      </c>
      <c r="Q67" s="217">
        <v>5</v>
      </c>
      <c r="R67" s="217">
        <v>1</v>
      </c>
      <c r="S67" s="217">
        <f t="shared" si="59"/>
        <v>6</v>
      </c>
      <c r="T67" s="103">
        <f t="shared" si="60"/>
        <v>83.333333333333343</v>
      </c>
      <c r="V67" s="96" t="s">
        <v>490</v>
      </c>
      <c r="W67" s="217">
        <v>10</v>
      </c>
      <c r="X67" s="217">
        <v>1</v>
      </c>
      <c r="Y67" s="217">
        <f t="shared" si="55"/>
        <v>11</v>
      </c>
      <c r="Z67" s="103">
        <f t="shared" si="56"/>
        <v>90.909090909090907</v>
      </c>
      <c r="AB67" s="5" t="s">
        <v>45</v>
      </c>
      <c r="AC67" s="32" t="s">
        <v>508</v>
      </c>
      <c r="AD67" s="32" t="s">
        <v>509</v>
      </c>
      <c r="AE67" s="32" t="s">
        <v>7</v>
      </c>
      <c r="AF67" s="33" t="s">
        <v>510</v>
      </c>
    </row>
    <row r="68" spans="1:32" ht="16" thickBot="1" x14ac:dyDescent="0.4">
      <c r="A68" s="97" t="s">
        <v>480</v>
      </c>
      <c r="B68" s="218">
        <f>SUM(B46:B67)</f>
        <v>246427</v>
      </c>
      <c r="C68" s="218">
        <f>SUM(C46:C67)</f>
        <v>30519</v>
      </c>
      <c r="D68" s="224">
        <f t="shared" si="45"/>
        <v>12.384600713395853</v>
      </c>
      <c r="F68" s="96" t="s">
        <v>505</v>
      </c>
      <c r="G68" s="189">
        <v>12</v>
      </c>
      <c r="H68" s="103">
        <f t="shared" si="61"/>
        <v>7.1428571428571423</v>
      </c>
      <c r="J68" s="96" t="s">
        <v>488</v>
      </c>
      <c r="K68" s="217">
        <v>5</v>
      </c>
      <c r="L68" s="217">
        <v>0</v>
      </c>
      <c r="M68" s="217">
        <f t="shared" si="57"/>
        <v>5</v>
      </c>
      <c r="N68" s="103">
        <f t="shared" si="58"/>
        <v>100</v>
      </c>
      <c r="P68" s="96" t="s">
        <v>32</v>
      </c>
      <c r="Q68" s="217">
        <v>83</v>
      </c>
      <c r="R68" s="217">
        <v>8</v>
      </c>
      <c r="S68" s="217">
        <f t="shared" si="59"/>
        <v>91</v>
      </c>
      <c r="T68" s="103">
        <f t="shared" si="60"/>
        <v>91.208791208791212</v>
      </c>
      <c r="V68" s="96" t="s">
        <v>266</v>
      </c>
      <c r="W68" s="217">
        <v>4</v>
      </c>
      <c r="X68" s="217">
        <v>0</v>
      </c>
      <c r="Y68" s="217">
        <f t="shared" si="55"/>
        <v>4</v>
      </c>
      <c r="Z68" s="103">
        <f t="shared" si="56"/>
        <v>100</v>
      </c>
      <c r="AB68" s="96" t="s">
        <v>513</v>
      </c>
      <c r="AC68" s="189">
        <v>2</v>
      </c>
      <c r="AD68" s="189">
        <v>0</v>
      </c>
      <c r="AE68" s="189">
        <f>SUM(AC68:AD68)</f>
        <v>2</v>
      </c>
      <c r="AF68" s="103">
        <f>(AC68/AE68)*100</f>
        <v>100</v>
      </c>
    </row>
    <row r="69" spans="1:32" ht="16" thickBot="1" x14ac:dyDescent="0.4">
      <c r="F69" s="96" t="s">
        <v>506</v>
      </c>
      <c r="G69" s="189">
        <v>1</v>
      </c>
      <c r="H69" s="103">
        <f t="shared" si="61"/>
        <v>0.59523809523809523</v>
      </c>
      <c r="J69" s="96" t="s">
        <v>245</v>
      </c>
      <c r="K69" s="217">
        <v>1284</v>
      </c>
      <c r="L69" s="217">
        <v>572</v>
      </c>
      <c r="M69" s="217">
        <f t="shared" si="57"/>
        <v>1856</v>
      </c>
      <c r="N69" s="103">
        <f t="shared" si="58"/>
        <v>69.181034482758619</v>
      </c>
      <c r="P69" s="96" t="s">
        <v>488</v>
      </c>
      <c r="Q69" s="217">
        <v>9</v>
      </c>
      <c r="R69" s="217">
        <v>0</v>
      </c>
      <c r="S69" s="217">
        <f t="shared" si="59"/>
        <v>9</v>
      </c>
      <c r="T69" s="103">
        <f t="shared" si="60"/>
        <v>100</v>
      </c>
      <c r="V69" s="96" t="s">
        <v>246</v>
      </c>
      <c r="W69" s="217">
        <v>5</v>
      </c>
      <c r="X69" s="217">
        <v>0</v>
      </c>
      <c r="Y69" s="217">
        <f t="shared" si="55"/>
        <v>5</v>
      </c>
      <c r="Z69" s="103">
        <f t="shared" si="56"/>
        <v>100</v>
      </c>
      <c r="AB69" s="96" t="s">
        <v>506</v>
      </c>
      <c r="AC69" s="189">
        <v>1</v>
      </c>
      <c r="AD69" s="189">
        <v>0</v>
      </c>
      <c r="AE69" s="189">
        <f t="shared" ref="AE69:AE71" si="62">SUM(AC69:AD69)</f>
        <v>1</v>
      </c>
      <c r="AF69" s="103">
        <f t="shared" ref="AF69:AF71" si="63">(AC69/AE69)*100</f>
        <v>100</v>
      </c>
    </row>
    <row r="70" spans="1:32" ht="16" thickBot="1" x14ac:dyDescent="0.4">
      <c r="A70" s="5" t="s">
        <v>45</v>
      </c>
      <c r="B70" s="32" t="s">
        <v>470</v>
      </c>
      <c r="C70" s="32" t="s">
        <v>474</v>
      </c>
      <c r="D70" s="33" t="s">
        <v>475</v>
      </c>
      <c r="F70" s="97" t="s">
        <v>7</v>
      </c>
      <c r="G70" s="101">
        <f>SUM(G66:G69)</f>
        <v>168</v>
      </c>
      <c r="H70" s="219">
        <f>SUM(H66:H69)</f>
        <v>100</v>
      </c>
      <c r="J70" s="96" t="s">
        <v>490</v>
      </c>
      <c r="K70" s="217">
        <v>24</v>
      </c>
      <c r="L70" s="217">
        <v>14</v>
      </c>
      <c r="M70" s="217">
        <f t="shared" si="57"/>
        <v>38</v>
      </c>
      <c r="N70" s="103">
        <f t="shared" si="58"/>
        <v>63.157894736842103</v>
      </c>
      <c r="P70" s="96" t="s">
        <v>245</v>
      </c>
      <c r="Q70" s="217">
        <v>5612</v>
      </c>
      <c r="R70" s="217">
        <v>426</v>
      </c>
      <c r="S70" s="217">
        <f t="shared" si="59"/>
        <v>6038</v>
      </c>
      <c r="T70" s="103">
        <f t="shared" si="60"/>
        <v>92.944683670089432</v>
      </c>
      <c r="V70" s="96" t="s">
        <v>247</v>
      </c>
      <c r="W70" s="217">
        <v>10</v>
      </c>
      <c r="X70" s="217">
        <v>1</v>
      </c>
      <c r="Y70" s="217">
        <f t="shared" si="55"/>
        <v>11</v>
      </c>
      <c r="Z70" s="103">
        <f t="shared" si="56"/>
        <v>90.909090909090907</v>
      </c>
      <c r="AB70" s="96" t="s">
        <v>503</v>
      </c>
      <c r="AC70" s="189">
        <v>207</v>
      </c>
      <c r="AD70" s="189">
        <v>70</v>
      </c>
      <c r="AE70" s="189">
        <f t="shared" si="62"/>
        <v>277</v>
      </c>
      <c r="AF70" s="103">
        <f t="shared" si="63"/>
        <v>74.729241877256314</v>
      </c>
    </row>
    <row r="71" spans="1:32" ht="16" thickBot="1" x14ac:dyDescent="0.4">
      <c r="A71" s="11" t="s">
        <v>42</v>
      </c>
      <c r="B71" s="217">
        <v>22971</v>
      </c>
      <c r="C71" s="217">
        <v>3567</v>
      </c>
      <c r="D71" s="103">
        <f>(C71/B71)*100</f>
        <v>15.528274781245917</v>
      </c>
      <c r="J71" s="96" t="s">
        <v>266</v>
      </c>
      <c r="K71" s="217">
        <v>8</v>
      </c>
      <c r="L71" s="217">
        <v>6</v>
      </c>
      <c r="M71" s="217">
        <f t="shared" si="57"/>
        <v>14</v>
      </c>
      <c r="N71" s="103">
        <f t="shared" si="58"/>
        <v>57.142857142857139</v>
      </c>
      <c r="P71" s="96" t="s">
        <v>490</v>
      </c>
      <c r="Q71" s="217">
        <v>243</v>
      </c>
      <c r="R71" s="217">
        <v>10</v>
      </c>
      <c r="S71" s="217">
        <f t="shared" si="59"/>
        <v>253</v>
      </c>
      <c r="T71" s="103">
        <f t="shared" si="60"/>
        <v>96.047430830039531</v>
      </c>
      <c r="V71" s="96" t="s">
        <v>248</v>
      </c>
      <c r="W71" s="217">
        <v>24</v>
      </c>
      <c r="X71" s="217">
        <v>0</v>
      </c>
      <c r="Y71" s="217">
        <f t="shared" si="55"/>
        <v>24</v>
      </c>
      <c r="Z71" s="103">
        <f t="shared" si="56"/>
        <v>100</v>
      </c>
      <c r="AB71" s="97" t="s">
        <v>480</v>
      </c>
      <c r="AC71" s="101">
        <f>SUM(AC68:AC70)</f>
        <v>210</v>
      </c>
      <c r="AD71" s="101">
        <f>SUM(AD68:AD70)</f>
        <v>70</v>
      </c>
      <c r="AE71" s="101">
        <f t="shared" si="62"/>
        <v>280</v>
      </c>
      <c r="AF71" s="224">
        <f t="shared" si="63"/>
        <v>75</v>
      </c>
    </row>
    <row r="72" spans="1:32" ht="16" thickBot="1" x14ac:dyDescent="0.4">
      <c r="A72" s="11" t="s">
        <v>43</v>
      </c>
      <c r="B72" s="217">
        <v>28965</v>
      </c>
      <c r="C72" s="217">
        <v>3394</v>
      </c>
      <c r="D72" s="103">
        <f t="shared" ref="D72:D75" si="64">(C72/B72)*100</f>
        <v>11.717590195063007</v>
      </c>
      <c r="F72" s="5" t="s">
        <v>397</v>
      </c>
      <c r="G72" s="32" t="s">
        <v>269</v>
      </c>
      <c r="H72" s="33" t="s">
        <v>500</v>
      </c>
      <c r="J72" s="96" t="s">
        <v>246</v>
      </c>
      <c r="K72" s="217">
        <v>8</v>
      </c>
      <c r="L72" s="217">
        <v>3</v>
      </c>
      <c r="M72" s="217">
        <f t="shared" si="57"/>
        <v>11</v>
      </c>
      <c r="N72" s="103">
        <f t="shared" si="58"/>
        <v>72.727272727272734</v>
      </c>
      <c r="P72" s="96" t="s">
        <v>266</v>
      </c>
      <c r="Q72" s="217">
        <v>51</v>
      </c>
      <c r="R72" s="217">
        <v>6</v>
      </c>
      <c r="S72" s="217">
        <f t="shared" si="59"/>
        <v>57</v>
      </c>
      <c r="T72" s="103">
        <f t="shared" si="60"/>
        <v>89.473684210526315</v>
      </c>
      <c r="V72" s="96" t="s">
        <v>489</v>
      </c>
      <c r="W72" s="217">
        <v>90</v>
      </c>
      <c r="X72" s="217">
        <v>17</v>
      </c>
      <c r="Y72" s="217">
        <f t="shared" si="55"/>
        <v>107</v>
      </c>
      <c r="Z72" s="103">
        <f t="shared" si="56"/>
        <v>84.112149532710276</v>
      </c>
    </row>
    <row r="73" spans="1:32" x14ac:dyDescent="0.35">
      <c r="A73" s="11" t="s">
        <v>482</v>
      </c>
      <c r="B73" s="217">
        <v>15393</v>
      </c>
      <c r="C73" s="217">
        <v>947</v>
      </c>
      <c r="D73" s="103">
        <f t="shared" si="64"/>
        <v>6.1521470798414866</v>
      </c>
      <c r="F73" s="96" t="s">
        <v>492</v>
      </c>
      <c r="G73" s="189">
        <v>7</v>
      </c>
      <c r="H73" s="103">
        <f>(G73/168)*100</f>
        <v>4.1666666666666661</v>
      </c>
      <c r="J73" s="96" t="s">
        <v>247</v>
      </c>
      <c r="K73" s="217">
        <v>16</v>
      </c>
      <c r="L73" s="217">
        <v>8</v>
      </c>
      <c r="M73" s="217">
        <f t="shared" si="57"/>
        <v>24</v>
      </c>
      <c r="N73" s="103">
        <f t="shared" si="58"/>
        <v>66.666666666666657</v>
      </c>
      <c r="P73" s="96" t="s">
        <v>246</v>
      </c>
      <c r="Q73" s="217">
        <v>14</v>
      </c>
      <c r="R73" s="217">
        <v>1</v>
      </c>
      <c r="S73" s="217">
        <f t="shared" si="59"/>
        <v>15</v>
      </c>
      <c r="T73" s="103">
        <f t="shared" si="60"/>
        <v>93.333333333333329</v>
      </c>
      <c r="V73" s="96" t="s">
        <v>99</v>
      </c>
      <c r="W73" s="217">
        <v>303</v>
      </c>
      <c r="X73" s="217">
        <v>59</v>
      </c>
      <c r="Y73" s="217">
        <f t="shared" si="55"/>
        <v>362</v>
      </c>
      <c r="Z73" s="103">
        <f t="shared" si="56"/>
        <v>83.701657458563545</v>
      </c>
      <c r="AB73" s="5" t="s">
        <v>397</v>
      </c>
      <c r="AC73" s="32" t="s">
        <v>508</v>
      </c>
      <c r="AD73" s="32" t="s">
        <v>509</v>
      </c>
      <c r="AE73" s="32" t="s">
        <v>7</v>
      </c>
      <c r="AF73" s="33" t="s">
        <v>510</v>
      </c>
    </row>
    <row r="74" spans="1:32" x14ac:dyDescent="0.35">
      <c r="A74" s="11" t="s">
        <v>483</v>
      </c>
      <c r="B74" s="217">
        <v>179098</v>
      </c>
      <c r="C74" s="217">
        <v>22611</v>
      </c>
      <c r="D74" s="103">
        <f t="shared" si="64"/>
        <v>12.624931601692928</v>
      </c>
      <c r="F74" s="96" t="s">
        <v>393</v>
      </c>
      <c r="G74" s="189">
        <v>25</v>
      </c>
      <c r="H74" s="103">
        <f t="shared" ref="H74:H80" si="65">(G74/168)*100</f>
        <v>14.880952380952381</v>
      </c>
      <c r="J74" s="96" t="s">
        <v>248</v>
      </c>
      <c r="K74" s="217">
        <v>62</v>
      </c>
      <c r="L74" s="217">
        <v>36</v>
      </c>
      <c r="M74" s="217">
        <f t="shared" si="57"/>
        <v>98</v>
      </c>
      <c r="N74" s="103">
        <f t="shared" si="58"/>
        <v>63.265306122448983</v>
      </c>
      <c r="P74" s="96" t="s">
        <v>519</v>
      </c>
      <c r="Q74" s="217">
        <v>1</v>
      </c>
      <c r="R74" s="217">
        <v>0</v>
      </c>
      <c r="S74" s="217">
        <f t="shared" si="59"/>
        <v>1</v>
      </c>
      <c r="T74" s="103">
        <f t="shared" si="60"/>
        <v>100</v>
      </c>
      <c r="V74" s="96" t="s">
        <v>486</v>
      </c>
      <c r="W74" s="217">
        <v>15</v>
      </c>
      <c r="X74" s="217">
        <v>0</v>
      </c>
      <c r="Y74" s="217">
        <f t="shared" si="55"/>
        <v>15</v>
      </c>
      <c r="Z74" s="103">
        <f t="shared" si="56"/>
        <v>100</v>
      </c>
      <c r="AB74" s="96" t="s">
        <v>492</v>
      </c>
      <c r="AC74" s="189">
        <v>4</v>
      </c>
      <c r="AD74" s="189">
        <v>0</v>
      </c>
      <c r="AE74" s="189">
        <f>SUM(AC74:AD74)</f>
        <v>4</v>
      </c>
      <c r="AF74" s="103">
        <f>(AC74/AE74)*100</f>
        <v>100</v>
      </c>
    </row>
    <row r="75" spans="1:32" ht="16" thickBot="1" x14ac:dyDescent="0.4">
      <c r="A75" s="97" t="s">
        <v>480</v>
      </c>
      <c r="B75" s="218">
        <f>SUM(B71:B74)</f>
        <v>246427</v>
      </c>
      <c r="C75" s="218">
        <f>SUM(C71:C74)</f>
        <v>30519</v>
      </c>
      <c r="D75" s="224">
        <f t="shared" si="64"/>
        <v>12.384600713395853</v>
      </c>
      <c r="F75" s="96" t="s">
        <v>99</v>
      </c>
      <c r="G75" s="189">
        <v>6</v>
      </c>
      <c r="H75" s="103">
        <f t="shared" si="65"/>
        <v>3.5714285714285712</v>
      </c>
      <c r="J75" s="96" t="s">
        <v>489</v>
      </c>
      <c r="K75" s="217">
        <v>201</v>
      </c>
      <c r="L75" s="217">
        <v>52</v>
      </c>
      <c r="M75" s="217">
        <f t="shared" si="57"/>
        <v>253</v>
      </c>
      <c r="N75" s="103">
        <f t="shared" si="58"/>
        <v>79.446640316205531</v>
      </c>
      <c r="P75" s="96" t="s">
        <v>247</v>
      </c>
      <c r="Q75" s="217">
        <v>46</v>
      </c>
      <c r="R75" s="217">
        <v>3</v>
      </c>
      <c r="S75" s="217">
        <f t="shared" si="59"/>
        <v>49</v>
      </c>
      <c r="T75" s="103">
        <f t="shared" si="60"/>
        <v>93.877551020408163</v>
      </c>
      <c r="V75" s="96" t="s">
        <v>29</v>
      </c>
      <c r="W75" s="217">
        <v>194</v>
      </c>
      <c r="X75" s="217">
        <v>27</v>
      </c>
      <c r="Y75" s="217">
        <f t="shared" si="55"/>
        <v>221</v>
      </c>
      <c r="Z75" s="103">
        <f t="shared" si="56"/>
        <v>87.782805429864254</v>
      </c>
      <c r="AB75" s="96" t="s">
        <v>393</v>
      </c>
      <c r="AC75" s="189">
        <v>7</v>
      </c>
      <c r="AD75" s="189">
        <v>5</v>
      </c>
      <c r="AE75" s="189">
        <f t="shared" ref="AE75:AE81" si="66">SUM(AC75:AD75)</f>
        <v>12</v>
      </c>
      <c r="AF75" s="103">
        <f t="shared" ref="AF75:AF81" si="67">(AC75/AE75)*100</f>
        <v>58.333333333333336</v>
      </c>
    </row>
    <row r="76" spans="1:32" ht="16" thickBot="1" x14ac:dyDescent="0.4">
      <c r="F76" s="96" t="s">
        <v>385</v>
      </c>
      <c r="G76" s="189">
        <v>6</v>
      </c>
      <c r="H76" s="103">
        <f t="shared" si="65"/>
        <v>3.5714285714285712</v>
      </c>
      <c r="J76" s="96" t="s">
        <v>99</v>
      </c>
      <c r="K76" s="217">
        <v>681</v>
      </c>
      <c r="L76" s="217">
        <v>308</v>
      </c>
      <c r="M76" s="217">
        <f t="shared" si="57"/>
        <v>989</v>
      </c>
      <c r="N76" s="103">
        <f t="shared" si="58"/>
        <v>68.857431749241655</v>
      </c>
      <c r="P76" s="96" t="s">
        <v>248</v>
      </c>
      <c r="Q76" s="217">
        <v>203</v>
      </c>
      <c r="R76" s="217">
        <v>22</v>
      </c>
      <c r="S76" s="217">
        <f t="shared" si="59"/>
        <v>225</v>
      </c>
      <c r="T76" s="103">
        <f t="shared" si="60"/>
        <v>90.222222222222229</v>
      </c>
      <c r="V76" s="96" t="s">
        <v>503</v>
      </c>
      <c r="W76" s="217">
        <v>603</v>
      </c>
      <c r="X76" s="217">
        <v>136</v>
      </c>
      <c r="Y76" s="217">
        <f t="shared" si="55"/>
        <v>739</v>
      </c>
      <c r="Z76" s="103">
        <f t="shared" si="56"/>
        <v>81.596752368064955</v>
      </c>
      <c r="AB76" s="96" t="s">
        <v>99</v>
      </c>
      <c r="AC76" s="189">
        <v>9</v>
      </c>
      <c r="AD76" s="189">
        <v>2</v>
      </c>
      <c r="AE76" s="189">
        <f t="shared" si="66"/>
        <v>11</v>
      </c>
      <c r="AF76" s="103">
        <f t="shared" si="67"/>
        <v>81.818181818181827</v>
      </c>
    </row>
    <row r="77" spans="1:32" x14ac:dyDescent="0.35">
      <c r="A77" s="5" t="s">
        <v>397</v>
      </c>
      <c r="B77" s="32" t="s">
        <v>470</v>
      </c>
      <c r="C77" s="32" t="s">
        <v>474</v>
      </c>
      <c r="D77" s="33" t="s">
        <v>475</v>
      </c>
      <c r="F77" s="96" t="s">
        <v>503</v>
      </c>
      <c r="G77" s="189">
        <v>41</v>
      </c>
      <c r="H77" s="103">
        <f t="shared" si="65"/>
        <v>24.404761904761905</v>
      </c>
      <c r="J77" s="96" t="s">
        <v>486</v>
      </c>
      <c r="K77" s="217">
        <v>26</v>
      </c>
      <c r="L77" s="217">
        <v>8</v>
      </c>
      <c r="M77" s="217">
        <f t="shared" si="57"/>
        <v>34</v>
      </c>
      <c r="N77" s="103">
        <f t="shared" si="58"/>
        <v>76.470588235294116</v>
      </c>
      <c r="P77" s="96" t="s">
        <v>489</v>
      </c>
      <c r="Q77" s="217">
        <v>1262</v>
      </c>
      <c r="R77" s="217">
        <v>75</v>
      </c>
      <c r="S77" s="217">
        <f t="shared" si="59"/>
        <v>1337</v>
      </c>
      <c r="T77" s="103">
        <f t="shared" si="60"/>
        <v>94.390426327599101</v>
      </c>
      <c r="V77" s="96" t="s">
        <v>117</v>
      </c>
      <c r="W77" s="217">
        <v>25</v>
      </c>
      <c r="X77" s="217">
        <v>5</v>
      </c>
      <c r="Y77" s="217">
        <f t="shared" si="55"/>
        <v>30</v>
      </c>
      <c r="Z77" s="103">
        <f t="shared" si="56"/>
        <v>83.333333333333343</v>
      </c>
      <c r="AB77" s="96" t="s">
        <v>385</v>
      </c>
      <c r="AC77" s="189">
        <v>4</v>
      </c>
      <c r="AD77" s="189">
        <v>2</v>
      </c>
      <c r="AE77" s="189">
        <f t="shared" si="66"/>
        <v>6</v>
      </c>
      <c r="AF77" s="103">
        <f t="shared" si="67"/>
        <v>66.666666666666657</v>
      </c>
    </row>
    <row r="78" spans="1:32" x14ac:dyDescent="0.35">
      <c r="A78" s="96" t="s">
        <v>124</v>
      </c>
      <c r="B78" s="217">
        <v>129063</v>
      </c>
      <c r="C78" s="217">
        <v>15036</v>
      </c>
      <c r="D78" s="103">
        <f>(C78/B78)*100</f>
        <v>11.650124357871738</v>
      </c>
      <c r="F78" s="96" t="s">
        <v>394</v>
      </c>
      <c r="G78" s="189">
        <v>1</v>
      </c>
      <c r="H78" s="103">
        <f t="shared" si="65"/>
        <v>0.59523809523809523</v>
      </c>
      <c r="J78" s="96" t="s">
        <v>29</v>
      </c>
      <c r="K78" s="217">
        <v>421</v>
      </c>
      <c r="L78" s="217">
        <v>238</v>
      </c>
      <c r="M78" s="217">
        <f t="shared" si="57"/>
        <v>659</v>
      </c>
      <c r="N78" s="103">
        <f t="shared" si="58"/>
        <v>63.884673748103182</v>
      </c>
      <c r="P78" s="96" t="s">
        <v>99</v>
      </c>
      <c r="Q78" s="217">
        <v>4114</v>
      </c>
      <c r="R78" s="217">
        <v>441</v>
      </c>
      <c r="S78" s="217">
        <f t="shared" si="59"/>
        <v>4555</v>
      </c>
      <c r="T78" s="103">
        <f t="shared" si="60"/>
        <v>90.318331503841932</v>
      </c>
      <c r="V78" s="96" t="s">
        <v>249</v>
      </c>
      <c r="W78" s="217">
        <v>4</v>
      </c>
      <c r="X78" s="217">
        <v>0</v>
      </c>
      <c r="Y78" s="217">
        <f t="shared" si="55"/>
        <v>4</v>
      </c>
      <c r="Z78" s="103">
        <f t="shared" si="56"/>
        <v>100</v>
      </c>
      <c r="AB78" s="96" t="s">
        <v>486</v>
      </c>
      <c r="AC78" s="189">
        <v>2</v>
      </c>
      <c r="AD78" s="189">
        <v>2</v>
      </c>
      <c r="AE78" s="189">
        <f t="shared" si="66"/>
        <v>4</v>
      </c>
      <c r="AF78" s="103">
        <f t="shared" si="67"/>
        <v>50</v>
      </c>
    </row>
    <row r="79" spans="1:32" x14ac:dyDescent="0.35">
      <c r="A79" s="96" t="s">
        <v>393</v>
      </c>
      <c r="B79" s="217">
        <v>25992</v>
      </c>
      <c r="C79" s="217">
        <v>3205</v>
      </c>
      <c r="D79" s="103">
        <f t="shared" ref="D79:D89" si="68">(C79/B79)*100</f>
        <v>12.330717143736534</v>
      </c>
      <c r="F79" s="96" t="s">
        <v>124</v>
      </c>
      <c r="G79" s="189">
        <v>80</v>
      </c>
      <c r="H79" s="103">
        <f t="shared" si="65"/>
        <v>47.619047619047613</v>
      </c>
      <c r="J79" s="96" t="s">
        <v>503</v>
      </c>
      <c r="K79" s="217">
        <v>1254</v>
      </c>
      <c r="L79" s="217">
        <v>224</v>
      </c>
      <c r="M79" s="217">
        <f t="shared" si="57"/>
        <v>1478</v>
      </c>
      <c r="N79" s="103">
        <f t="shared" si="58"/>
        <v>84.844384303112321</v>
      </c>
      <c r="P79" s="96" t="s">
        <v>486</v>
      </c>
      <c r="Q79" s="217">
        <v>127</v>
      </c>
      <c r="R79" s="217">
        <v>16</v>
      </c>
      <c r="S79" s="217">
        <f t="shared" si="59"/>
        <v>143</v>
      </c>
      <c r="T79" s="103">
        <f t="shared" si="60"/>
        <v>88.811188811188813</v>
      </c>
      <c r="V79" s="96" t="s">
        <v>28</v>
      </c>
      <c r="W79" s="217">
        <v>76</v>
      </c>
      <c r="X79" s="217">
        <v>5</v>
      </c>
      <c r="Y79" s="217">
        <f t="shared" si="55"/>
        <v>81</v>
      </c>
      <c r="Z79" s="103">
        <f t="shared" si="56"/>
        <v>93.827160493827151</v>
      </c>
      <c r="AB79" s="96" t="s">
        <v>503</v>
      </c>
      <c r="AC79" s="189">
        <v>113</v>
      </c>
      <c r="AD79" s="189">
        <v>40</v>
      </c>
      <c r="AE79" s="189">
        <f t="shared" si="66"/>
        <v>153</v>
      </c>
      <c r="AF79" s="103">
        <f t="shared" si="67"/>
        <v>73.856209150326805</v>
      </c>
    </row>
    <row r="80" spans="1:32" x14ac:dyDescent="0.35">
      <c r="A80" s="96" t="s">
        <v>492</v>
      </c>
      <c r="B80" s="217">
        <v>11075</v>
      </c>
      <c r="C80" s="217">
        <v>1045</v>
      </c>
      <c r="D80" s="103">
        <f t="shared" si="68"/>
        <v>9.4356659142212198</v>
      </c>
      <c r="F80" s="96" t="s">
        <v>395</v>
      </c>
      <c r="G80" s="189">
        <v>2</v>
      </c>
      <c r="H80" s="103">
        <f t="shared" si="65"/>
        <v>1.1904761904761905</v>
      </c>
      <c r="J80" s="96" t="s">
        <v>117</v>
      </c>
      <c r="K80" s="217">
        <v>80</v>
      </c>
      <c r="L80" s="217">
        <v>20</v>
      </c>
      <c r="M80" s="217">
        <f t="shared" si="57"/>
        <v>100</v>
      </c>
      <c r="N80" s="103">
        <f t="shared" si="58"/>
        <v>80</v>
      </c>
      <c r="P80" s="96" t="s">
        <v>29</v>
      </c>
      <c r="Q80" s="217">
        <v>3414</v>
      </c>
      <c r="R80" s="217">
        <v>386</v>
      </c>
      <c r="S80" s="217">
        <f t="shared" si="59"/>
        <v>3800</v>
      </c>
      <c r="T80" s="103">
        <f t="shared" si="60"/>
        <v>89.84210526315789</v>
      </c>
      <c r="V80" s="96" t="s">
        <v>250</v>
      </c>
      <c r="W80" s="217">
        <v>25</v>
      </c>
      <c r="X80" s="217">
        <v>1</v>
      </c>
      <c r="Y80" s="217">
        <f t="shared" si="55"/>
        <v>26</v>
      </c>
      <c r="Z80" s="103">
        <f t="shared" si="56"/>
        <v>96.15384615384616</v>
      </c>
      <c r="AB80" s="96" t="s">
        <v>124</v>
      </c>
      <c r="AC80" s="189">
        <v>71</v>
      </c>
      <c r="AD80" s="189">
        <v>19</v>
      </c>
      <c r="AE80" s="189">
        <f t="shared" si="66"/>
        <v>90</v>
      </c>
      <c r="AF80" s="103">
        <f t="shared" si="67"/>
        <v>78.888888888888886</v>
      </c>
    </row>
    <row r="81" spans="1:32" ht="16" thickBot="1" x14ac:dyDescent="0.4">
      <c r="A81" s="96" t="s">
        <v>394</v>
      </c>
      <c r="B81" s="217">
        <v>4530</v>
      </c>
      <c r="C81" s="217">
        <v>415</v>
      </c>
      <c r="D81" s="103">
        <f t="shared" si="68"/>
        <v>9.1611479028697573</v>
      </c>
      <c r="F81" s="97" t="s">
        <v>7</v>
      </c>
      <c r="G81" s="101">
        <f>SUM(G73:G80)</f>
        <v>168</v>
      </c>
      <c r="H81" s="219">
        <f>SUM(H73:H80)</f>
        <v>99.999999999999986</v>
      </c>
      <c r="J81" s="96" t="s">
        <v>249</v>
      </c>
      <c r="K81" s="217">
        <v>8</v>
      </c>
      <c r="L81" s="217">
        <v>2</v>
      </c>
      <c r="M81" s="217">
        <f t="shared" si="57"/>
        <v>10</v>
      </c>
      <c r="N81" s="103">
        <f t="shared" si="58"/>
        <v>80</v>
      </c>
      <c r="P81" s="96" t="s">
        <v>503</v>
      </c>
      <c r="Q81" s="217">
        <v>10014</v>
      </c>
      <c r="R81" s="217">
        <v>905</v>
      </c>
      <c r="S81" s="217">
        <f t="shared" si="59"/>
        <v>10919</v>
      </c>
      <c r="T81" s="103">
        <f t="shared" si="60"/>
        <v>91.711695210184089</v>
      </c>
      <c r="V81" s="96" t="s">
        <v>125</v>
      </c>
      <c r="W81" s="217">
        <v>129</v>
      </c>
      <c r="X81" s="217">
        <v>20</v>
      </c>
      <c r="Y81" s="217">
        <f t="shared" si="55"/>
        <v>149</v>
      </c>
      <c r="Z81" s="103">
        <f t="shared" si="56"/>
        <v>86.577181208053688</v>
      </c>
      <c r="AB81" s="97" t="s">
        <v>480</v>
      </c>
      <c r="AC81" s="101">
        <f>SUM(AC74:AC80)</f>
        <v>210</v>
      </c>
      <c r="AD81" s="101">
        <f>SUM(AD74:AD80)</f>
        <v>70</v>
      </c>
      <c r="AE81" s="101">
        <f t="shared" si="66"/>
        <v>280</v>
      </c>
      <c r="AF81" s="224">
        <f t="shared" si="67"/>
        <v>75</v>
      </c>
    </row>
    <row r="82" spans="1:32" ht="16" thickBot="1" x14ac:dyDescent="0.4">
      <c r="A82" s="96" t="s">
        <v>395</v>
      </c>
      <c r="B82" s="217">
        <v>5770</v>
      </c>
      <c r="C82" s="217">
        <v>1309</v>
      </c>
      <c r="D82" s="103">
        <f t="shared" si="68"/>
        <v>22.686308492201039</v>
      </c>
      <c r="J82" s="96" t="s">
        <v>28</v>
      </c>
      <c r="K82" s="217">
        <v>135</v>
      </c>
      <c r="L82" s="217">
        <v>38</v>
      </c>
      <c r="M82" s="217">
        <f t="shared" si="57"/>
        <v>173</v>
      </c>
      <c r="N82" s="103">
        <f t="shared" si="58"/>
        <v>78.034682080924853</v>
      </c>
      <c r="P82" s="96" t="s">
        <v>117</v>
      </c>
      <c r="Q82" s="217">
        <v>271</v>
      </c>
      <c r="R82" s="217">
        <v>15</v>
      </c>
      <c r="S82" s="217">
        <f t="shared" si="59"/>
        <v>286</v>
      </c>
      <c r="T82" s="103">
        <f t="shared" si="60"/>
        <v>94.75524475524476</v>
      </c>
      <c r="V82" s="97" t="s">
        <v>480</v>
      </c>
      <c r="W82" s="218">
        <f>SUM(W60:W81)</f>
        <v>2211</v>
      </c>
      <c r="X82" s="218">
        <f>SUM(X60:X81)</f>
        <v>359</v>
      </c>
      <c r="Y82" s="218">
        <f t="shared" si="55"/>
        <v>2570</v>
      </c>
      <c r="Z82" s="224">
        <f t="shared" si="56"/>
        <v>86.031128404669261</v>
      </c>
    </row>
    <row r="83" spans="1:32" ht="16" thickBot="1" x14ac:dyDescent="0.4">
      <c r="A83" s="96" t="s">
        <v>99</v>
      </c>
      <c r="B83" s="217">
        <v>11402</v>
      </c>
      <c r="C83" s="217">
        <v>1644</v>
      </c>
      <c r="D83" s="103">
        <f t="shared" si="68"/>
        <v>14.418523066128749</v>
      </c>
      <c r="J83" s="96" t="s">
        <v>388</v>
      </c>
      <c r="K83" s="217">
        <v>3</v>
      </c>
      <c r="L83" s="217">
        <v>3</v>
      </c>
      <c r="M83" s="217">
        <f t="shared" si="57"/>
        <v>6</v>
      </c>
      <c r="N83" s="103">
        <f t="shared" si="58"/>
        <v>50</v>
      </c>
      <c r="P83" s="96" t="s">
        <v>249</v>
      </c>
      <c r="Q83" s="217">
        <v>52</v>
      </c>
      <c r="R83" s="217">
        <v>2</v>
      </c>
      <c r="S83" s="217">
        <f t="shared" si="59"/>
        <v>54</v>
      </c>
      <c r="T83" s="103">
        <f t="shared" si="60"/>
        <v>96.296296296296291</v>
      </c>
    </row>
    <row r="84" spans="1:32" x14ac:dyDescent="0.35">
      <c r="A84" s="96" t="s">
        <v>486</v>
      </c>
      <c r="B84" s="217">
        <v>371</v>
      </c>
      <c r="C84" s="217">
        <v>4</v>
      </c>
      <c r="D84" s="103">
        <f t="shared" si="68"/>
        <v>1.0781671159029651</v>
      </c>
      <c r="J84" s="96" t="s">
        <v>250</v>
      </c>
      <c r="K84" s="217">
        <v>33</v>
      </c>
      <c r="L84" s="217">
        <v>14</v>
      </c>
      <c r="M84" s="217">
        <f t="shared" si="57"/>
        <v>47</v>
      </c>
      <c r="N84" s="103">
        <f t="shared" si="58"/>
        <v>70.212765957446805</v>
      </c>
      <c r="P84" s="96" t="s">
        <v>28</v>
      </c>
      <c r="Q84" s="217">
        <v>1241</v>
      </c>
      <c r="R84" s="217">
        <v>103</v>
      </c>
      <c r="S84" s="217">
        <f t="shared" si="59"/>
        <v>1344</v>
      </c>
      <c r="T84" s="103">
        <f t="shared" si="60"/>
        <v>92.336309523809518</v>
      </c>
      <c r="V84" s="5" t="s">
        <v>45</v>
      </c>
      <c r="W84" s="32" t="s">
        <v>521</v>
      </c>
      <c r="X84" s="32" t="s">
        <v>509</v>
      </c>
      <c r="Y84" s="32" t="s">
        <v>477</v>
      </c>
      <c r="Z84" s="33" t="s">
        <v>522</v>
      </c>
    </row>
    <row r="85" spans="1:32" x14ac:dyDescent="0.35">
      <c r="A85" s="96" t="s">
        <v>385</v>
      </c>
      <c r="B85" s="217">
        <v>3981</v>
      </c>
      <c r="C85" s="217">
        <v>624</v>
      </c>
      <c r="D85" s="103">
        <f t="shared" si="68"/>
        <v>15.674453654860587</v>
      </c>
      <c r="J85" s="96" t="s">
        <v>125</v>
      </c>
      <c r="K85" s="217">
        <v>259</v>
      </c>
      <c r="L85" s="217">
        <v>43</v>
      </c>
      <c r="M85" s="217">
        <f t="shared" si="57"/>
        <v>302</v>
      </c>
      <c r="N85" s="103">
        <f t="shared" si="58"/>
        <v>85.761589403973517</v>
      </c>
      <c r="P85" s="96" t="s">
        <v>388</v>
      </c>
      <c r="Q85" s="217">
        <v>3</v>
      </c>
      <c r="R85" s="217">
        <v>0</v>
      </c>
      <c r="S85" s="217">
        <f t="shared" si="59"/>
        <v>3</v>
      </c>
      <c r="T85" s="103">
        <f t="shared" si="60"/>
        <v>100</v>
      </c>
      <c r="V85" s="96" t="s">
        <v>523</v>
      </c>
      <c r="W85" s="217">
        <v>99</v>
      </c>
      <c r="X85" s="217">
        <v>7</v>
      </c>
      <c r="Y85" s="217">
        <f>SUM(W85:X85)</f>
        <v>106</v>
      </c>
      <c r="Z85" s="103">
        <f>(W85/Y85)*100</f>
        <v>93.396226415094347</v>
      </c>
    </row>
    <row r="86" spans="1:32" ht="16" thickBot="1" x14ac:dyDescent="0.4">
      <c r="A86" s="96" t="s">
        <v>493</v>
      </c>
      <c r="B86" s="217">
        <v>54119</v>
      </c>
      <c r="C86" s="217">
        <v>7237</v>
      </c>
      <c r="D86" s="103">
        <f t="shared" si="68"/>
        <v>13.372383081727305</v>
      </c>
      <c r="J86" s="97" t="s">
        <v>480</v>
      </c>
      <c r="K86" s="218">
        <f>SUM(K63:K85)</f>
        <v>4895</v>
      </c>
      <c r="L86" s="218">
        <f>SUM(L63:L85)</f>
        <v>1765</v>
      </c>
      <c r="M86" s="218">
        <f t="shared" si="57"/>
        <v>6660</v>
      </c>
      <c r="N86" s="224">
        <f t="shared" si="58"/>
        <v>73.498498498498492</v>
      </c>
      <c r="P86" s="96" t="s">
        <v>389</v>
      </c>
      <c r="Q86" s="217">
        <v>9</v>
      </c>
      <c r="R86" s="217">
        <v>0</v>
      </c>
      <c r="S86" s="217">
        <f t="shared" si="59"/>
        <v>9</v>
      </c>
      <c r="T86" s="103">
        <f t="shared" si="60"/>
        <v>100</v>
      </c>
      <c r="V86" s="96" t="s">
        <v>43</v>
      </c>
      <c r="W86" s="217">
        <v>297</v>
      </c>
      <c r="X86" s="217">
        <v>39</v>
      </c>
      <c r="Y86" s="217">
        <f t="shared" ref="Y86:Y89" si="69">SUM(W86:X86)</f>
        <v>336</v>
      </c>
      <c r="Z86" s="103">
        <f t="shared" ref="Z86:Z89" si="70">(W86/Y86)*100</f>
        <v>88.392857142857139</v>
      </c>
    </row>
    <row r="87" spans="1:32" ht="16" thickBot="1" x14ac:dyDescent="0.4">
      <c r="A87" s="96" t="s">
        <v>392</v>
      </c>
      <c r="B87" s="217">
        <v>10</v>
      </c>
      <c r="C87" s="217">
        <v>0</v>
      </c>
      <c r="D87" s="103">
        <f t="shared" si="68"/>
        <v>0</v>
      </c>
      <c r="P87" s="96" t="s">
        <v>250</v>
      </c>
      <c r="Q87" s="217">
        <v>126</v>
      </c>
      <c r="R87" s="217">
        <v>10</v>
      </c>
      <c r="S87" s="217">
        <f t="shared" si="59"/>
        <v>136</v>
      </c>
      <c r="T87" s="103">
        <f t="shared" si="60"/>
        <v>92.64705882352942</v>
      </c>
      <c r="V87" s="96" t="s">
        <v>503</v>
      </c>
      <c r="W87" s="217">
        <v>1487</v>
      </c>
      <c r="X87" s="217">
        <v>265</v>
      </c>
      <c r="Y87" s="217">
        <f t="shared" si="69"/>
        <v>1752</v>
      </c>
      <c r="Z87" s="103">
        <f t="shared" si="70"/>
        <v>84.874429223744301</v>
      </c>
    </row>
    <row r="88" spans="1:32" x14ac:dyDescent="0.35">
      <c r="A88" s="96" t="s">
        <v>127</v>
      </c>
      <c r="B88" s="217">
        <v>114</v>
      </c>
      <c r="C88" s="217">
        <v>0</v>
      </c>
      <c r="D88" s="103">
        <f t="shared" si="68"/>
        <v>0</v>
      </c>
      <c r="J88" s="5" t="s">
        <v>45</v>
      </c>
      <c r="K88" s="32" t="s">
        <v>508</v>
      </c>
      <c r="L88" s="32" t="s">
        <v>509</v>
      </c>
      <c r="M88" s="32" t="s">
        <v>7</v>
      </c>
      <c r="N88" s="33" t="s">
        <v>510</v>
      </c>
      <c r="P88" s="96" t="s">
        <v>125</v>
      </c>
      <c r="Q88" s="217">
        <v>4800</v>
      </c>
      <c r="R88" s="217">
        <v>362</v>
      </c>
      <c r="S88" s="217">
        <f t="shared" si="59"/>
        <v>5162</v>
      </c>
      <c r="T88" s="103">
        <f t="shared" si="60"/>
        <v>92.987214258039515</v>
      </c>
      <c r="V88" s="96" t="s">
        <v>42</v>
      </c>
      <c r="W88" s="217">
        <v>328</v>
      </c>
      <c r="X88" s="217">
        <v>48</v>
      </c>
      <c r="Y88" s="217">
        <f t="shared" si="69"/>
        <v>376</v>
      </c>
      <c r="Z88" s="103">
        <f t="shared" si="70"/>
        <v>87.2340425531915</v>
      </c>
    </row>
    <row r="89" spans="1:32" ht="16" thickBot="1" x14ac:dyDescent="0.4">
      <c r="A89" s="97" t="s">
        <v>480</v>
      </c>
      <c r="B89" s="218">
        <f>SUM(B78:B88)</f>
        <v>246427</v>
      </c>
      <c r="C89" s="218">
        <f>SUM(C78:C88)</f>
        <v>30519</v>
      </c>
      <c r="D89" s="224">
        <f t="shared" si="68"/>
        <v>12.384600713395853</v>
      </c>
      <c r="J89" s="96" t="s">
        <v>43</v>
      </c>
      <c r="K89" s="217">
        <v>177</v>
      </c>
      <c r="L89" s="217">
        <v>82</v>
      </c>
      <c r="M89" s="217">
        <f>SUM(K89:L89)</f>
        <v>259</v>
      </c>
      <c r="N89" s="103">
        <f>(K89/M89)*100</f>
        <v>68.339768339768341</v>
      </c>
      <c r="P89" s="96" t="s">
        <v>390</v>
      </c>
      <c r="Q89" s="217">
        <v>3</v>
      </c>
      <c r="R89" s="217">
        <v>1</v>
      </c>
      <c r="S89" s="217">
        <f t="shared" si="59"/>
        <v>4</v>
      </c>
      <c r="T89" s="103">
        <f t="shared" si="60"/>
        <v>75</v>
      </c>
      <c r="V89" s="97" t="s">
        <v>480</v>
      </c>
      <c r="W89" s="218">
        <f>SUM(W85:W88)</f>
        <v>2211</v>
      </c>
      <c r="X89" s="218">
        <f>SUM(X85:X88)</f>
        <v>359</v>
      </c>
      <c r="Y89" s="218">
        <f t="shared" si="69"/>
        <v>2570</v>
      </c>
      <c r="Z89" s="224">
        <f t="shared" si="70"/>
        <v>86.031128404669261</v>
      </c>
    </row>
    <row r="90" spans="1:32" ht="16" thickBot="1" x14ac:dyDescent="0.4">
      <c r="J90" s="96" t="s">
        <v>505</v>
      </c>
      <c r="K90" s="217">
        <v>635</v>
      </c>
      <c r="L90" s="217">
        <v>317</v>
      </c>
      <c r="M90" s="217">
        <f t="shared" ref="M90:M94" si="71">SUM(K90:L90)</f>
        <v>952</v>
      </c>
      <c r="N90" s="103">
        <f t="shared" ref="N90:N94" si="72">(K90/M90)*100</f>
        <v>66.701680672268907</v>
      </c>
      <c r="P90" s="97" t="s">
        <v>480</v>
      </c>
      <c r="Q90" s="218">
        <f>SUM(Q64:Q89)</f>
        <v>33556</v>
      </c>
      <c r="R90" s="218">
        <f>SUM(R64:R89)</f>
        <v>2915</v>
      </c>
      <c r="S90" s="218">
        <f t="shared" si="59"/>
        <v>36471</v>
      </c>
      <c r="T90" s="224">
        <f t="shared" si="60"/>
        <v>92.007348304132051</v>
      </c>
    </row>
    <row r="91" spans="1:32" ht="16" thickBot="1" x14ac:dyDescent="0.4">
      <c r="J91" s="96" t="s">
        <v>513</v>
      </c>
      <c r="K91" s="217">
        <v>35</v>
      </c>
      <c r="L91" s="217">
        <v>6</v>
      </c>
      <c r="M91" s="217">
        <f t="shared" si="71"/>
        <v>41</v>
      </c>
      <c r="N91" s="103">
        <f t="shared" si="72"/>
        <v>85.365853658536579</v>
      </c>
      <c r="V91" s="5" t="s">
        <v>397</v>
      </c>
      <c r="W91" s="32" t="s">
        <v>521</v>
      </c>
      <c r="X91" s="32" t="s">
        <v>509</v>
      </c>
      <c r="Y91" s="32" t="s">
        <v>477</v>
      </c>
      <c r="Z91" s="33" t="s">
        <v>522</v>
      </c>
    </row>
    <row r="92" spans="1:32" x14ac:dyDescent="0.35">
      <c r="J92" s="96" t="s">
        <v>506</v>
      </c>
      <c r="K92" s="217">
        <v>105</v>
      </c>
      <c r="L92" s="217">
        <v>14</v>
      </c>
      <c r="M92" s="217">
        <f t="shared" si="71"/>
        <v>119</v>
      </c>
      <c r="N92" s="103">
        <f t="shared" si="72"/>
        <v>88.235294117647058</v>
      </c>
      <c r="P92" s="5" t="s">
        <v>45</v>
      </c>
      <c r="Q92" s="32" t="s">
        <v>515</v>
      </c>
      <c r="R92" s="32" t="s">
        <v>516</v>
      </c>
      <c r="S92" s="32" t="s">
        <v>7</v>
      </c>
      <c r="T92" s="33" t="s">
        <v>517</v>
      </c>
      <c r="V92" s="96" t="s">
        <v>127</v>
      </c>
      <c r="W92" s="217">
        <v>1</v>
      </c>
      <c r="X92" s="217">
        <v>0</v>
      </c>
      <c r="Y92" s="217">
        <f>SUM(W92:X92)</f>
        <v>1</v>
      </c>
      <c r="Z92" s="103">
        <f>(W92/Y92)*100</f>
        <v>100</v>
      </c>
    </row>
    <row r="93" spans="1:32" x14ac:dyDescent="0.35">
      <c r="J93" s="96" t="s">
        <v>503</v>
      </c>
      <c r="K93" s="217">
        <v>3943</v>
      </c>
      <c r="L93" s="217">
        <v>1346</v>
      </c>
      <c r="M93" s="217">
        <f t="shared" si="71"/>
        <v>5289</v>
      </c>
      <c r="N93" s="103">
        <f t="shared" si="72"/>
        <v>74.550954811873709</v>
      </c>
      <c r="P93" s="96" t="s">
        <v>43</v>
      </c>
      <c r="Q93" s="217">
        <v>868</v>
      </c>
      <c r="R93" s="217">
        <v>53</v>
      </c>
      <c r="S93" s="217">
        <f>SUM(Q93:R93)</f>
        <v>921</v>
      </c>
      <c r="T93" s="103">
        <f>(Q93/S93)*100</f>
        <v>94.245385450597169</v>
      </c>
      <c r="V93" s="96" t="s">
        <v>392</v>
      </c>
      <c r="W93" s="217">
        <v>1</v>
      </c>
      <c r="X93" s="217">
        <v>0</v>
      </c>
      <c r="Y93" s="217">
        <f t="shared" ref="Y93:Y103" si="73">SUM(W93:X93)</f>
        <v>1</v>
      </c>
      <c r="Z93" s="103">
        <f t="shared" ref="Z93:Z103" si="74">(W93/Y93)*100</f>
        <v>100</v>
      </c>
    </row>
    <row r="94" spans="1:32" ht="16" thickBot="1" x14ac:dyDescent="0.4">
      <c r="J94" s="97" t="s">
        <v>480</v>
      </c>
      <c r="K94" s="218">
        <f>SUM(K89:K93)</f>
        <v>4895</v>
      </c>
      <c r="L94" s="218">
        <f>SUM(L89:L93)</f>
        <v>1765</v>
      </c>
      <c r="M94" s="218">
        <f t="shared" si="71"/>
        <v>6660</v>
      </c>
      <c r="N94" s="224">
        <f t="shared" si="72"/>
        <v>73.498498498498492</v>
      </c>
      <c r="P94" s="96" t="s">
        <v>505</v>
      </c>
      <c r="Q94" s="217">
        <v>1251</v>
      </c>
      <c r="R94" s="217">
        <v>99</v>
      </c>
      <c r="S94" s="217">
        <f t="shared" ref="S94:S98" si="75">SUM(Q94:R94)</f>
        <v>1350</v>
      </c>
      <c r="T94" s="103">
        <f t="shared" ref="T94:T98" si="76">(Q94/S94)*100</f>
        <v>92.666666666666657</v>
      </c>
      <c r="V94" s="96" t="s">
        <v>492</v>
      </c>
      <c r="W94" s="217">
        <v>104</v>
      </c>
      <c r="X94" s="217">
        <v>18</v>
      </c>
      <c r="Y94" s="217">
        <f t="shared" si="73"/>
        <v>122</v>
      </c>
      <c r="Z94" s="103">
        <f t="shared" si="74"/>
        <v>85.245901639344254</v>
      </c>
    </row>
    <row r="95" spans="1:32" ht="16" thickBot="1" x14ac:dyDescent="0.4">
      <c r="P95" s="96" t="s">
        <v>513</v>
      </c>
      <c r="Q95" s="217">
        <v>235</v>
      </c>
      <c r="R95" s="217">
        <v>19</v>
      </c>
      <c r="S95" s="217">
        <f t="shared" si="75"/>
        <v>254</v>
      </c>
      <c r="T95" s="103">
        <f t="shared" si="76"/>
        <v>92.519685039370074</v>
      </c>
      <c r="V95" s="96" t="s">
        <v>393</v>
      </c>
      <c r="W95" s="217">
        <v>328</v>
      </c>
      <c r="X95" s="217">
        <v>26</v>
      </c>
      <c r="Y95" s="217">
        <f t="shared" si="73"/>
        <v>354</v>
      </c>
      <c r="Z95" s="103">
        <f t="shared" si="74"/>
        <v>92.655367231638422</v>
      </c>
    </row>
    <row r="96" spans="1:32" x14ac:dyDescent="0.35">
      <c r="J96" s="5" t="s">
        <v>397</v>
      </c>
      <c r="K96" s="32" t="s">
        <v>508</v>
      </c>
      <c r="L96" s="32" t="s">
        <v>509</v>
      </c>
      <c r="M96" s="32" t="s">
        <v>7</v>
      </c>
      <c r="N96" s="33" t="s">
        <v>510</v>
      </c>
      <c r="P96" s="96" t="s">
        <v>506</v>
      </c>
      <c r="Q96" s="217">
        <v>731</v>
      </c>
      <c r="R96" s="217">
        <v>51</v>
      </c>
      <c r="S96" s="217">
        <f t="shared" si="75"/>
        <v>782</v>
      </c>
      <c r="T96" s="103">
        <f t="shared" si="76"/>
        <v>93.478260869565219</v>
      </c>
      <c r="V96" s="96" t="s">
        <v>99</v>
      </c>
      <c r="W96" s="217">
        <v>94</v>
      </c>
      <c r="X96" s="217">
        <v>15</v>
      </c>
      <c r="Y96" s="217">
        <f t="shared" si="73"/>
        <v>109</v>
      </c>
      <c r="Z96" s="103">
        <f t="shared" si="74"/>
        <v>86.238532110091754</v>
      </c>
    </row>
    <row r="97" spans="10:26" x14ac:dyDescent="0.35">
      <c r="J97" s="96" t="s">
        <v>491</v>
      </c>
      <c r="K97" s="217">
        <v>2</v>
      </c>
      <c r="L97" s="217">
        <v>1</v>
      </c>
      <c r="M97" s="217">
        <f>SUM(K97:L97)</f>
        <v>3</v>
      </c>
      <c r="N97" s="103">
        <f>(K97/M97)*100</f>
        <v>66.666666666666657</v>
      </c>
      <c r="P97" s="96" t="s">
        <v>503</v>
      </c>
      <c r="Q97" s="217">
        <v>30471</v>
      </c>
      <c r="R97" s="217">
        <v>2693</v>
      </c>
      <c r="S97" s="217">
        <f t="shared" si="75"/>
        <v>33164</v>
      </c>
      <c r="T97" s="103">
        <f t="shared" si="76"/>
        <v>91.879749125557836</v>
      </c>
      <c r="V97" s="96" t="s">
        <v>385</v>
      </c>
      <c r="W97" s="217">
        <v>42</v>
      </c>
      <c r="X97" s="217">
        <v>8</v>
      </c>
      <c r="Y97" s="217">
        <f t="shared" si="73"/>
        <v>50</v>
      </c>
      <c r="Z97" s="103">
        <f t="shared" si="74"/>
        <v>84</v>
      </c>
    </row>
    <row r="98" spans="10:26" ht="16" thickBot="1" x14ac:dyDescent="0.4">
      <c r="J98" s="96" t="s">
        <v>492</v>
      </c>
      <c r="K98" s="217">
        <v>235</v>
      </c>
      <c r="L98" s="217">
        <v>61</v>
      </c>
      <c r="M98" s="217">
        <f t="shared" ref="M98:M107" si="77">SUM(K98:L98)</f>
        <v>296</v>
      </c>
      <c r="N98" s="103">
        <f t="shared" ref="N98:N107" si="78">(K98/M98)*100</f>
        <v>79.391891891891902</v>
      </c>
      <c r="P98" s="97" t="s">
        <v>480</v>
      </c>
      <c r="Q98" s="218">
        <f>SUM(Q93:Q97)</f>
        <v>33556</v>
      </c>
      <c r="R98" s="218">
        <f>SUM(R93:R97)</f>
        <v>2915</v>
      </c>
      <c r="S98" s="218">
        <f t="shared" si="75"/>
        <v>36471</v>
      </c>
      <c r="T98" s="224">
        <f t="shared" si="76"/>
        <v>92.007348304132051</v>
      </c>
      <c r="V98" s="96" t="s">
        <v>486</v>
      </c>
      <c r="W98" s="217">
        <v>4</v>
      </c>
      <c r="X98" s="217">
        <v>0</v>
      </c>
      <c r="Y98" s="217">
        <f t="shared" si="73"/>
        <v>4</v>
      </c>
      <c r="Z98" s="103">
        <f t="shared" si="74"/>
        <v>100</v>
      </c>
    </row>
    <row r="99" spans="10:26" ht="16" thickBot="1" x14ac:dyDescent="0.4">
      <c r="J99" s="96" t="s">
        <v>393</v>
      </c>
      <c r="K99" s="217">
        <v>554</v>
      </c>
      <c r="L99" s="217">
        <v>191</v>
      </c>
      <c r="M99" s="217">
        <f t="shared" si="77"/>
        <v>745</v>
      </c>
      <c r="N99" s="103">
        <f t="shared" si="78"/>
        <v>74.362416107382543</v>
      </c>
      <c r="V99" s="96" t="s">
        <v>503</v>
      </c>
      <c r="W99" s="217">
        <v>521</v>
      </c>
      <c r="X99" s="217">
        <v>117</v>
      </c>
      <c r="Y99" s="217">
        <f t="shared" si="73"/>
        <v>638</v>
      </c>
      <c r="Z99" s="103">
        <f t="shared" si="74"/>
        <v>81.661442006269596</v>
      </c>
    </row>
    <row r="100" spans="10:26" x14ac:dyDescent="0.35">
      <c r="J100" s="96" t="s">
        <v>99</v>
      </c>
      <c r="K100" s="217">
        <v>208</v>
      </c>
      <c r="L100" s="217">
        <v>84</v>
      </c>
      <c r="M100" s="217">
        <f t="shared" si="77"/>
        <v>292</v>
      </c>
      <c r="N100" s="103">
        <f t="shared" si="78"/>
        <v>71.232876712328761</v>
      </c>
      <c r="P100" s="5" t="s">
        <v>397</v>
      </c>
      <c r="Q100" s="32" t="s">
        <v>515</v>
      </c>
      <c r="R100" s="32" t="s">
        <v>516</v>
      </c>
      <c r="S100" s="32" t="s">
        <v>7</v>
      </c>
      <c r="T100" s="33" t="s">
        <v>517</v>
      </c>
      <c r="V100" s="96" t="s">
        <v>394</v>
      </c>
      <c r="W100" s="217">
        <v>68</v>
      </c>
      <c r="X100" s="217">
        <v>7</v>
      </c>
      <c r="Y100" s="217">
        <f t="shared" si="73"/>
        <v>75</v>
      </c>
      <c r="Z100" s="103">
        <f t="shared" si="74"/>
        <v>90.666666666666657</v>
      </c>
    </row>
    <row r="101" spans="10:26" x14ac:dyDescent="0.35">
      <c r="J101" s="96" t="s">
        <v>385</v>
      </c>
      <c r="K101" s="217">
        <v>91</v>
      </c>
      <c r="L101" s="217">
        <v>13</v>
      </c>
      <c r="M101" s="217">
        <f t="shared" si="77"/>
        <v>104</v>
      </c>
      <c r="N101" s="103">
        <f t="shared" si="78"/>
        <v>87.5</v>
      </c>
      <c r="P101" s="96" t="s">
        <v>127</v>
      </c>
      <c r="Q101" s="217">
        <v>2</v>
      </c>
      <c r="R101" s="217">
        <v>0</v>
      </c>
      <c r="S101" s="217">
        <f>SUM(Q101:R101)</f>
        <v>2</v>
      </c>
      <c r="T101" s="103">
        <f>(Q101/S101)*100</f>
        <v>100</v>
      </c>
      <c r="V101" s="96" t="s">
        <v>124</v>
      </c>
      <c r="W101" s="217">
        <v>988</v>
      </c>
      <c r="X101" s="217">
        <v>161</v>
      </c>
      <c r="Y101" s="217">
        <f t="shared" si="73"/>
        <v>1149</v>
      </c>
      <c r="Z101" s="103">
        <f t="shared" si="74"/>
        <v>85.987815491731951</v>
      </c>
    </row>
    <row r="102" spans="10:26" x14ac:dyDescent="0.35">
      <c r="J102" s="96" t="s">
        <v>486</v>
      </c>
      <c r="K102" s="217">
        <v>10</v>
      </c>
      <c r="L102" s="217">
        <v>2</v>
      </c>
      <c r="M102" s="217">
        <f t="shared" si="77"/>
        <v>12</v>
      </c>
      <c r="N102" s="103">
        <f t="shared" si="78"/>
        <v>83.333333333333343</v>
      </c>
      <c r="P102" s="96" t="s">
        <v>392</v>
      </c>
      <c r="Q102" s="217">
        <v>4</v>
      </c>
      <c r="R102" s="217">
        <v>1</v>
      </c>
      <c r="S102" s="217">
        <f t="shared" ref="S102:S113" si="79">SUM(Q102:R102)</f>
        <v>5</v>
      </c>
      <c r="T102" s="103">
        <f t="shared" ref="T102:T113" si="80">(Q102/S102)*100</f>
        <v>80</v>
      </c>
      <c r="V102" s="96" t="s">
        <v>395</v>
      </c>
      <c r="W102" s="217">
        <v>60</v>
      </c>
      <c r="X102" s="217">
        <v>7</v>
      </c>
      <c r="Y102" s="217">
        <f t="shared" si="73"/>
        <v>67</v>
      </c>
      <c r="Z102" s="103">
        <f t="shared" si="74"/>
        <v>89.552238805970148</v>
      </c>
    </row>
    <row r="103" spans="10:26" ht="16" thickBot="1" x14ac:dyDescent="0.4">
      <c r="J103" s="96" t="s">
        <v>503</v>
      </c>
      <c r="K103" s="217">
        <v>1065</v>
      </c>
      <c r="L103" s="217">
        <v>179</v>
      </c>
      <c r="M103" s="217">
        <f t="shared" si="77"/>
        <v>1244</v>
      </c>
      <c r="N103" s="103">
        <f t="shared" si="78"/>
        <v>85.610932475884255</v>
      </c>
      <c r="P103" s="96" t="s">
        <v>492</v>
      </c>
      <c r="Q103" s="217">
        <v>805</v>
      </c>
      <c r="R103" s="217">
        <v>59</v>
      </c>
      <c r="S103" s="217">
        <f t="shared" si="79"/>
        <v>864</v>
      </c>
      <c r="T103" s="103">
        <f t="shared" si="80"/>
        <v>93.171296296296291</v>
      </c>
      <c r="V103" s="97" t="s">
        <v>480</v>
      </c>
      <c r="W103" s="218">
        <f>SUM(W92:W102)</f>
        <v>2211</v>
      </c>
      <c r="X103" s="218">
        <f>SUM(X92:X102)</f>
        <v>359</v>
      </c>
      <c r="Y103" s="218">
        <f t="shared" si="73"/>
        <v>2570</v>
      </c>
      <c r="Z103" s="224">
        <f t="shared" si="74"/>
        <v>86.031128404669261</v>
      </c>
    </row>
    <row r="104" spans="10:26" x14ac:dyDescent="0.35">
      <c r="J104" s="96" t="s">
        <v>394</v>
      </c>
      <c r="K104" s="217">
        <v>111</v>
      </c>
      <c r="L104" s="217">
        <v>18</v>
      </c>
      <c r="M104" s="217">
        <f t="shared" si="77"/>
        <v>129</v>
      </c>
      <c r="N104" s="103">
        <f t="shared" si="78"/>
        <v>86.04651162790698</v>
      </c>
      <c r="P104" s="96" t="s">
        <v>393</v>
      </c>
      <c r="Q104" s="217">
        <v>3273</v>
      </c>
      <c r="R104" s="217">
        <v>247</v>
      </c>
      <c r="S104" s="217">
        <f t="shared" si="79"/>
        <v>3520</v>
      </c>
      <c r="T104" s="103">
        <f t="shared" si="80"/>
        <v>92.982954545454547</v>
      </c>
    </row>
    <row r="105" spans="10:26" x14ac:dyDescent="0.35">
      <c r="J105" s="96" t="s">
        <v>124</v>
      </c>
      <c r="K105" s="217">
        <v>2532</v>
      </c>
      <c r="L105" s="217">
        <v>1198</v>
      </c>
      <c r="M105" s="217">
        <f t="shared" si="77"/>
        <v>3730</v>
      </c>
      <c r="N105" s="103">
        <f t="shared" si="78"/>
        <v>67.882037533512062</v>
      </c>
      <c r="P105" s="96" t="s">
        <v>99</v>
      </c>
      <c r="Q105" s="217">
        <v>1231</v>
      </c>
      <c r="R105" s="217">
        <v>129</v>
      </c>
      <c r="S105" s="217">
        <f t="shared" si="79"/>
        <v>1360</v>
      </c>
      <c r="T105" s="103">
        <f t="shared" si="80"/>
        <v>90.514705882352942</v>
      </c>
    </row>
    <row r="106" spans="10:26" x14ac:dyDescent="0.35">
      <c r="J106" s="96" t="s">
        <v>395</v>
      </c>
      <c r="K106" s="217">
        <v>87</v>
      </c>
      <c r="L106" s="217">
        <v>18</v>
      </c>
      <c r="M106" s="217">
        <f t="shared" si="77"/>
        <v>105</v>
      </c>
      <c r="N106" s="103">
        <f t="shared" si="78"/>
        <v>82.857142857142861</v>
      </c>
      <c r="P106" s="96" t="s">
        <v>385</v>
      </c>
      <c r="Q106" s="217">
        <v>375</v>
      </c>
      <c r="R106" s="217">
        <v>52</v>
      </c>
      <c r="S106" s="217">
        <f t="shared" si="79"/>
        <v>427</v>
      </c>
      <c r="T106" s="103">
        <f t="shared" si="80"/>
        <v>87.822014051522245</v>
      </c>
    </row>
    <row r="107" spans="10:26" ht="16" thickBot="1" x14ac:dyDescent="0.4">
      <c r="J107" s="97" t="s">
        <v>480</v>
      </c>
      <c r="K107" s="218">
        <f>SUM(K97:K106)</f>
        <v>4895</v>
      </c>
      <c r="L107" s="218">
        <f>SUM(L97:L106)</f>
        <v>1765</v>
      </c>
      <c r="M107" s="218">
        <f t="shared" si="77"/>
        <v>6660</v>
      </c>
      <c r="N107" s="224">
        <f t="shared" si="78"/>
        <v>73.498498498498492</v>
      </c>
      <c r="P107" s="96" t="s">
        <v>486</v>
      </c>
      <c r="Q107" s="217">
        <v>45</v>
      </c>
      <c r="R107" s="217">
        <v>4</v>
      </c>
      <c r="S107" s="217">
        <f t="shared" si="79"/>
        <v>49</v>
      </c>
      <c r="T107" s="103">
        <f t="shared" si="80"/>
        <v>91.83673469387756</v>
      </c>
    </row>
    <row r="108" spans="10:26" x14ac:dyDescent="0.35">
      <c r="P108" s="96" t="s">
        <v>503</v>
      </c>
      <c r="Q108" s="217">
        <v>11116</v>
      </c>
      <c r="R108" s="217">
        <v>869</v>
      </c>
      <c r="S108" s="217">
        <f t="shared" si="79"/>
        <v>11985</v>
      </c>
      <c r="T108" s="103">
        <f t="shared" si="80"/>
        <v>92.74926992073425</v>
      </c>
    </row>
    <row r="109" spans="10:26" x14ac:dyDescent="0.35">
      <c r="P109" s="96" t="s">
        <v>117</v>
      </c>
      <c r="Q109" s="217">
        <v>2</v>
      </c>
      <c r="R109" s="217">
        <v>1</v>
      </c>
      <c r="S109" s="217">
        <f t="shared" si="79"/>
        <v>3</v>
      </c>
      <c r="T109" s="103">
        <f t="shared" si="80"/>
        <v>66.666666666666657</v>
      </c>
    </row>
    <row r="110" spans="10:26" x14ac:dyDescent="0.35">
      <c r="P110" s="96" t="s">
        <v>394</v>
      </c>
      <c r="Q110" s="217">
        <v>388</v>
      </c>
      <c r="R110" s="217">
        <v>40</v>
      </c>
      <c r="S110" s="217">
        <f t="shared" si="79"/>
        <v>428</v>
      </c>
      <c r="T110" s="103">
        <f t="shared" si="80"/>
        <v>90.654205607476641</v>
      </c>
    </row>
    <row r="111" spans="10:26" x14ac:dyDescent="0.35">
      <c r="P111" s="96" t="s">
        <v>124</v>
      </c>
      <c r="Q111" s="217">
        <v>15640</v>
      </c>
      <c r="R111" s="217">
        <v>1468</v>
      </c>
      <c r="S111" s="217">
        <f t="shared" si="79"/>
        <v>17108</v>
      </c>
      <c r="T111" s="103">
        <f t="shared" si="80"/>
        <v>91.419219078793546</v>
      </c>
    </row>
    <row r="112" spans="10:26" x14ac:dyDescent="0.35">
      <c r="P112" s="96" t="s">
        <v>395</v>
      </c>
      <c r="Q112" s="217">
        <v>675</v>
      </c>
      <c r="R112" s="217">
        <v>45</v>
      </c>
      <c r="S112" s="217">
        <f t="shared" si="79"/>
        <v>720</v>
      </c>
      <c r="T112" s="103">
        <f t="shared" si="80"/>
        <v>93.75</v>
      </c>
    </row>
    <row r="113" spans="16:20" ht="16" thickBot="1" x14ac:dyDescent="0.4">
      <c r="P113" s="97" t="s">
        <v>480</v>
      </c>
      <c r="Q113" s="218">
        <f>SUM(Q101:Q112)</f>
        <v>33556</v>
      </c>
      <c r="R113" s="218">
        <f>SUM(R101:R112)</f>
        <v>2915</v>
      </c>
      <c r="S113" s="218">
        <f t="shared" si="79"/>
        <v>36471</v>
      </c>
      <c r="T113" s="224">
        <f t="shared" si="80"/>
        <v>92.007348304132051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2AA4DE-D05B-40E8-83B9-4CD14CACEAAF}">
  <dimension ref="A1:K25"/>
  <sheetViews>
    <sheetView zoomScale="60" zoomScaleNormal="60" zoomScaleSheetLayoutView="80" workbookViewId="0"/>
  </sheetViews>
  <sheetFormatPr defaultRowHeight="15.5" x14ac:dyDescent="0.35"/>
  <cols>
    <col min="1" max="1" width="27" style="26" customWidth="1"/>
    <col min="2" max="2" width="14.6328125" style="26" customWidth="1"/>
    <col min="3" max="3" width="15.6328125" style="26" customWidth="1"/>
    <col min="4" max="4" width="8.7265625" style="4"/>
    <col min="5" max="5" width="37.6328125" style="4" customWidth="1"/>
    <col min="6" max="6" width="14.6328125" style="4" customWidth="1"/>
    <col min="7" max="7" width="15.6328125" style="4" customWidth="1"/>
    <col min="8" max="8" width="8.7265625" style="4"/>
    <col min="9" max="9" width="29.6328125" style="4" customWidth="1"/>
    <col min="10" max="10" width="13.1796875" style="4" customWidth="1"/>
    <col min="11" max="11" width="15.6328125" style="4" customWidth="1"/>
    <col min="12" max="16384" width="8.7265625" style="4"/>
  </cols>
  <sheetData>
    <row r="1" spans="1:11" ht="16" thickBot="1" x14ac:dyDescent="0.4">
      <c r="A1" s="27" t="s">
        <v>218</v>
      </c>
      <c r="B1" s="55">
        <v>158</v>
      </c>
      <c r="E1" s="5" t="s">
        <v>19</v>
      </c>
      <c r="F1" s="6" t="s">
        <v>8</v>
      </c>
      <c r="G1" s="7" t="s">
        <v>9</v>
      </c>
      <c r="I1" s="5" t="s">
        <v>41</v>
      </c>
      <c r="J1" s="8" t="s">
        <v>8</v>
      </c>
      <c r="K1" s="9" t="s">
        <v>9</v>
      </c>
    </row>
    <row r="2" spans="1:11" ht="16" thickBot="1" x14ac:dyDescent="0.4">
      <c r="E2" s="11" t="s">
        <v>11</v>
      </c>
      <c r="F2" s="12">
        <v>0</v>
      </c>
      <c r="G2" s="13">
        <f>(F2/F10)*100</f>
        <v>0</v>
      </c>
      <c r="I2" s="14" t="s">
        <v>31</v>
      </c>
      <c r="J2" s="15">
        <v>16</v>
      </c>
      <c r="K2" s="16">
        <f>(J2/J13)*100</f>
        <v>10.126582278481013</v>
      </c>
    </row>
    <row r="3" spans="1:11" x14ac:dyDescent="0.35">
      <c r="A3" s="1" t="s">
        <v>10</v>
      </c>
      <c r="B3" s="2" t="s">
        <v>8</v>
      </c>
      <c r="C3" s="3" t="s">
        <v>9</v>
      </c>
      <c r="E3" s="11" t="s">
        <v>12</v>
      </c>
      <c r="F3" s="12">
        <v>0</v>
      </c>
      <c r="G3" s="13">
        <f>(F3/F10)*100</f>
        <v>0</v>
      </c>
      <c r="I3" s="14" t="s">
        <v>32</v>
      </c>
      <c r="J3" s="15">
        <v>2</v>
      </c>
      <c r="K3" s="16">
        <f>(J3/J13)*100</f>
        <v>1.2658227848101267</v>
      </c>
    </row>
    <row r="4" spans="1:11" x14ac:dyDescent="0.35">
      <c r="A4" s="10" t="s">
        <v>46</v>
      </c>
      <c r="B4" s="51">
        <v>73</v>
      </c>
      <c r="C4" s="52">
        <f>(B4/B22)*100</f>
        <v>46.202531645569621</v>
      </c>
      <c r="E4" s="11" t="s">
        <v>13</v>
      </c>
      <c r="F4" s="12">
        <v>20</v>
      </c>
      <c r="G4" s="13">
        <f>(F4/F10)*100</f>
        <v>12.658227848101266</v>
      </c>
      <c r="I4" s="14" t="s">
        <v>33</v>
      </c>
      <c r="J4" s="15">
        <v>60</v>
      </c>
      <c r="K4" s="16">
        <f>(J4/J13)*100</f>
        <v>37.974683544303801</v>
      </c>
    </row>
    <row r="5" spans="1:11" x14ac:dyDescent="0.35">
      <c r="A5" s="10" t="s">
        <v>47</v>
      </c>
      <c r="B5" s="51">
        <v>2</v>
      </c>
      <c r="C5" s="52">
        <f>(B5/B22)*100</f>
        <v>1.2658227848101267</v>
      </c>
      <c r="E5" s="11" t="s">
        <v>14</v>
      </c>
      <c r="F5" s="12">
        <v>69</v>
      </c>
      <c r="G5" s="13">
        <f>(F5/F10)*100</f>
        <v>43.670886075949369</v>
      </c>
      <c r="I5" s="14" t="s">
        <v>34</v>
      </c>
      <c r="J5" s="15">
        <v>16</v>
      </c>
      <c r="K5" s="16">
        <f>(J5/J13)*100</f>
        <v>10.126582278481013</v>
      </c>
    </row>
    <row r="6" spans="1:11" x14ac:dyDescent="0.35">
      <c r="A6" s="10" t="s">
        <v>48</v>
      </c>
      <c r="B6" s="51">
        <v>25</v>
      </c>
      <c r="C6" s="52">
        <f>(B6/B22)*100</f>
        <v>15.822784810126583</v>
      </c>
      <c r="E6" s="11" t="s">
        <v>15</v>
      </c>
      <c r="F6" s="12">
        <v>40</v>
      </c>
      <c r="G6" s="13">
        <f>(F6/F10)*100</f>
        <v>25.316455696202532</v>
      </c>
      <c r="I6" s="14" t="s">
        <v>35</v>
      </c>
      <c r="J6" s="15">
        <v>12</v>
      </c>
      <c r="K6" s="16">
        <f>(J6/J13)*100</f>
        <v>7.59493670886076</v>
      </c>
    </row>
    <row r="7" spans="1:11" x14ac:dyDescent="0.35">
      <c r="A7" s="10" t="s">
        <v>133</v>
      </c>
      <c r="B7" s="51">
        <v>0</v>
      </c>
      <c r="C7" s="52">
        <f>(B7/B22)*100</f>
        <v>0</v>
      </c>
      <c r="E7" s="11" t="s">
        <v>16</v>
      </c>
      <c r="F7" s="12">
        <v>21</v>
      </c>
      <c r="G7" s="13">
        <f>(F7/F10)*100</f>
        <v>13.291139240506327</v>
      </c>
      <c r="I7" s="14" t="s">
        <v>36</v>
      </c>
      <c r="J7" s="15">
        <v>1</v>
      </c>
      <c r="K7" s="16">
        <f>(J7/J13)*100</f>
        <v>0.63291139240506333</v>
      </c>
    </row>
    <row r="8" spans="1:11" x14ac:dyDescent="0.35">
      <c r="A8" s="10" t="s">
        <v>134</v>
      </c>
      <c r="B8" s="51">
        <v>3</v>
      </c>
      <c r="C8" s="52">
        <f>(B8/B22)*100</f>
        <v>1.89873417721519</v>
      </c>
      <c r="E8" s="11" t="s">
        <v>17</v>
      </c>
      <c r="F8" s="12">
        <v>3</v>
      </c>
      <c r="G8" s="13">
        <f>(F8/F10)*100</f>
        <v>1.89873417721519</v>
      </c>
      <c r="I8" s="14" t="s">
        <v>37</v>
      </c>
      <c r="J8" s="15">
        <v>2</v>
      </c>
      <c r="K8" s="16">
        <f>(J8/J13)*100</f>
        <v>1.2658227848101267</v>
      </c>
    </row>
    <row r="9" spans="1:11" x14ac:dyDescent="0.35">
      <c r="A9" s="10" t="s">
        <v>135</v>
      </c>
      <c r="B9" s="51">
        <v>0</v>
      </c>
      <c r="C9" s="52">
        <f>(B9/B22)*100</f>
        <v>0</v>
      </c>
      <c r="E9" s="11" t="s">
        <v>18</v>
      </c>
      <c r="F9" s="12">
        <v>5</v>
      </c>
      <c r="G9" s="13">
        <f>(F9/F10)*100</f>
        <v>3.1645569620253164</v>
      </c>
      <c r="I9" s="14" t="s">
        <v>38</v>
      </c>
      <c r="J9" s="15">
        <v>1</v>
      </c>
      <c r="K9" s="16">
        <f>(J9/J13)*100</f>
        <v>0.63291139240506333</v>
      </c>
    </row>
    <row r="10" spans="1:11" ht="16" thickBot="1" x14ac:dyDescent="0.4">
      <c r="A10" s="10" t="s">
        <v>49</v>
      </c>
      <c r="B10" s="51">
        <v>1</v>
      </c>
      <c r="C10" s="52">
        <f>(B10/B22)*100</f>
        <v>0.63291139240506333</v>
      </c>
      <c r="E10" s="17" t="s">
        <v>7</v>
      </c>
      <c r="F10" s="18">
        <f>SUM(F2:F9)</f>
        <v>158</v>
      </c>
      <c r="G10" s="19">
        <f>SUM(G2:G9)</f>
        <v>99.999999999999986</v>
      </c>
      <c r="I10" s="14" t="s">
        <v>39</v>
      </c>
      <c r="J10" s="15">
        <v>11</v>
      </c>
      <c r="K10" s="16">
        <f>(J10/J13)*100</f>
        <v>6.962025316455696</v>
      </c>
    </row>
    <row r="11" spans="1:11" ht="16" thickBot="1" x14ac:dyDescent="0.4">
      <c r="A11" s="10" t="s">
        <v>0</v>
      </c>
      <c r="B11" s="51">
        <v>22</v>
      </c>
      <c r="C11" s="52">
        <f>(B11/B22)*100</f>
        <v>13.924050632911392</v>
      </c>
      <c r="I11" s="14" t="s">
        <v>40</v>
      </c>
      <c r="J11" s="15">
        <v>25</v>
      </c>
      <c r="K11" s="16">
        <f>(J11/J13)*100</f>
        <v>15.822784810126583</v>
      </c>
    </row>
    <row r="12" spans="1:11" x14ac:dyDescent="0.35">
      <c r="A12" s="10" t="s">
        <v>1</v>
      </c>
      <c r="B12" s="51">
        <v>4</v>
      </c>
      <c r="C12" s="52">
        <f>(B12/B22)*100</f>
        <v>2.5316455696202533</v>
      </c>
      <c r="E12" s="5" t="s">
        <v>213</v>
      </c>
      <c r="F12" s="6" t="s">
        <v>8</v>
      </c>
      <c r="G12" s="7" t="s">
        <v>9</v>
      </c>
      <c r="I12" s="14" t="s">
        <v>29</v>
      </c>
      <c r="J12" s="15">
        <v>12</v>
      </c>
      <c r="K12" s="16">
        <f>(J12/J13)*100</f>
        <v>7.59493670886076</v>
      </c>
    </row>
    <row r="13" spans="1:11" ht="16" thickBot="1" x14ac:dyDescent="0.4">
      <c r="A13" s="10" t="s">
        <v>2</v>
      </c>
      <c r="B13" s="51">
        <v>0</v>
      </c>
      <c r="C13" s="52">
        <f>(B13/B22)*100</f>
        <v>0</v>
      </c>
      <c r="E13" s="20" t="s">
        <v>20</v>
      </c>
      <c r="F13" s="12">
        <v>88</v>
      </c>
      <c r="G13" s="13">
        <f>(F13/F15)*100</f>
        <v>55.696202531645568</v>
      </c>
      <c r="I13" s="21" t="s">
        <v>7</v>
      </c>
      <c r="J13" s="22">
        <f>SUM(J2:J12)</f>
        <v>158</v>
      </c>
      <c r="K13" s="23">
        <f>SUM(K2:K12)</f>
        <v>99.999999999999986</v>
      </c>
    </row>
    <row r="14" spans="1:11" ht="16" thickBot="1" x14ac:dyDescent="0.4">
      <c r="A14" s="10" t="s">
        <v>50</v>
      </c>
      <c r="B14" s="51">
        <v>8</v>
      </c>
      <c r="C14" s="52">
        <f>(B14/B22)*100</f>
        <v>5.0632911392405067</v>
      </c>
      <c r="E14" s="20" t="s">
        <v>21</v>
      </c>
      <c r="F14" s="12">
        <v>70</v>
      </c>
      <c r="G14" s="13">
        <f>(F14/F15)*100</f>
        <v>44.303797468354425</v>
      </c>
    </row>
    <row r="15" spans="1:11" ht="16" thickBot="1" x14ac:dyDescent="0.4">
      <c r="A15" s="10" t="s">
        <v>3</v>
      </c>
      <c r="B15" s="51">
        <v>0</v>
      </c>
      <c r="C15" s="52">
        <f>(B15/B22)*100</f>
        <v>0</v>
      </c>
      <c r="E15" s="17" t="s">
        <v>7</v>
      </c>
      <c r="F15" s="18">
        <f>SUM(F13:F14)</f>
        <v>158</v>
      </c>
      <c r="G15" s="19">
        <f>SUM(G13:G14)</f>
        <v>100</v>
      </c>
      <c r="I15" s="24" t="s">
        <v>45</v>
      </c>
      <c r="J15" s="6" t="s">
        <v>8</v>
      </c>
      <c r="K15" s="7" t="s">
        <v>9</v>
      </c>
    </row>
    <row r="16" spans="1:11" ht="16" thickBot="1" x14ac:dyDescent="0.4">
      <c r="A16" s="10" t="s">
        <v>4</v>
      </c>
      <c r="B16" s="51">
        <v>4</v>
      </c>
      <c r="C16" s="52">
        <f>(B16/B22)*100</f>
        <v>2.5316455696202533</v>
      </c>
      <c r="I16" s="11" t="s">
        <v>42</v>
      </c>
      <c r="J16" s="12">
        <v>8</v>
      </c>
      <c r="K16" s="13">
        <f>(J16/J20)*100</f>
        <v>5.0632911392405067</v>
      </c>
    </row>
    <row r="17" spans="1:11" x14ac:dyDescent="0.35">
      <c r="A17" s="10" t="s">
        <v>51</v>
      </c>
      <c r="B17" s="51">
        <v>2</v>
      </c>
      <c r="C17" s="52">
        <f>(B17/B22)*100</f>
        <v>1.2658227848101267</v>
      </c>
      <c r="E17" s="5" t="s">
        <v>30</v>
      </c>
      <c r="F17" s="6" t="s">
        <v>8</v>
      </c>
      <c r="G17" s="7" t="s">
        <v>9</v>
      </c>
      <c r="I17" s="11" t="s">
        <v>43</v>
      </c>
      <c r="J17" s="12">
        <v>109</v>
      </c>
      <c r="K17" s="13">
        <f>(J17/J20)*100</f>
        <v>68.987341772151893</v>
      </c>
    </row>
    <row r="18" spans="1:11" x14ac:dyDescent="0.35">
      <c r="A18" s="10" t="s">
        <v>5</v>
      </c>
      <c r="B18" s="51">
        <v>1</v>
      </c>
      <c r="C18" s="52">
        <f>(B18/B22)*100</f>
        <v>0.63291139240506333</v>
      </c>
      <c r="E18" s="20" t="s">
        <v>23</v>
      </c>
      <c r="F18" s="12">
        <v>1</v>
      </c>
      <c r="G18" s="13">
        <f>(F18/F25)*100</f>
        <v>0.63291139240506333</v>
      </c>
      <c r="I18" s="11" t="s">
        <v>44</v>
      </c>
      <c r="J18" s="12">
        <v>13</v>
      </c>
      <c r="K18" s="13">
        <f>(J18/J20)*100</f>
        <v>8.2278481012658222</v>
      </c>
    </row>
    <row r="19" spans="1:11" x14ac:dyDescent="0.35">
      <c r="A19" s="10" t="s">
        <v>52</v>
      </c>
      <c r="B19" s="51">
        <v>7</v>
      </c>
      <c r="C19" s="52">
        <f>(B19/B22)*100</f>
        <v>4.4303797468354427</v>
      </c>
      <c r="E19" s="20" t="s">
        <v>24</v>
      </c>
      <c r="F19" s="12">
        <v>121</v>
      </c>
      <c r="G19" s="13">
        <f>(F19/F25)*100</f>
        <v>76.582278481012651</v>
      </c>
      <c r="I19" s="11" t="s">
        <v>29</v>
      </c>
      <c r="J19" s="12">
        <v>28</v>
      </c>
      <c r="K19" s="13">
        <f>(J19/J20)*100</f>
        <v>17.721518987341771</v>
      </c>
    </row>
    <row r="20" spans="1:11" ht="16" thickBot="1" x14ac:dyDescent="0.4">
      <c r="A20" s="10" t="s">
        <v>53</v>
      </c>
      <c r="B20" s="51">
        <v>6</v>
      </c>
      <c r="C20" s="52">
        <f>(B20/B22)*100</f>
        <v>3.79746835443038</v>
      </c>
      <c r="E20" s="20" t="s">
        <v>25</v>
      </c>
      <c r="F20" s="12">
        <v>1</v>
      </c>
      <c r="G20" s="13">
        <f>(F20/F25)*100</f>
        <v>0.63291139240506333</v>
      </c>
      <c r="I20" s="17" t="s">
        <v>7</v>
      </c>
      <c r="J20" s="18">
        <f>SUM(J16:J19)</f>
        <v>158</v>
      </c>
      <c r="K20" s="19">
        <f>SUM(K16:K19)</f>
        <v>99.999999999999986</v>
      </c>
    </row>
    <row r="21" spans="1:11" x14ac:dyDescent="0.35">
      <c r="A21" s="84" t="s">
        <v>6</v>
      </c>
      <c r="B21" s="85">
        <f>B7+B8+B9+B10+B11+B12+B13+B14+B15+B16+B17+B18+B19</f>
        <v>52</v>
      </c>
      <c r="C21" s="86">
        <f>((B7+B8+B9+B10+B11+B12+B13+B14+B15+B16+B17+B18+B19)/B22)*100</f>
        <v>32.911392405063289</v>
      </c>
      <c r="E21" s="20" t="s">
        <v>26</v>
      </c>
      <c r="F21" s="12">
        <v>2</v>
      </c>
      <c r="G21" s="13">
        <f>(F21/F25)*100</f>
        <v>1.2658227848101267</v>
      </c>
    </row>
    <row r="22" spans="1:11" ht="16" thickBot="1" x14ac:dyDescent="0.4">
      <c r="A22" s="25" t="s">
        <v>7</v>
      </c>
      <c r="B22" s="53">
        <f>SUM(B4:B20)</f>
        <v>158</v>
      </c>
      <c r="C22" s="54">
        <f>SUM(C4:C20)</f>
        <v>100</v>
      </c>
      <c r="E22" s="153" t="s">
        <v>27</v>
      </c>
      <c r="F22" s="154">
        <f>SUM(F18,F20,F21)</f>
        <v>4</v>
      </c>
      <c r="G22" s="155">
        <f>(F22/F25)*100</f>
        <v>2.5316455696202533</v>
      </c>
    </row>
    <row r="23" spans="1:11" x14ac:dyDescent="0.35">
      <c r="E23" s="20" t="s">
        <v>28</v>
      </c>
      <c r="F23" s="12">
        <v>20</v>
      </c>
      <c r="G23" s="13">
        <f>(F23/F25)*100</f>
        <v>12.658227848101266</v>
      </c>
    </row>
    <row r="24" spans="1:11" x14ac:dyDescent="0.35">
      <c r="E24" s="11" t="s">
        <v>29</v>
      </c>
      <c r="F24" s="12">
        <v>13</v>
      </c>
      <c r="G24" s="13">
        <f>(F24/F25)*100</f>
        <v>8.2278481012658222</v>
      </c>
    </row>
    <row r="25" spans="1:11" ht="16" thickBot="1" x14ac:dyDescent="0.4">
      <c r="E25" s="17" t="s">
        <v>7</v>
      </c>
      <c r="F25" s="18">
        <f>F18+F19+F20+F21+F23+F24</f>
        <v>158</v>
      </c>
      <c r="G25" s="19">
        <f>G18+G19+G20+G21+G23+G24</f>
        <v>99.999999999999986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8B815B-9EBF-47D0-A077-E1E0129BD31B}">
  <dimension ref="A1:G37"/>
  <sheetViews>
    <sheetView zoomScale="60" zoomScaleNormal="60" workbookViewId="0"/>
  </sheetViews>
  <sheetFormatPr defaultRowHeight="15.5" x14ac:dyDescent="0.35"/>
  <cols>
    <col min="1" max="1" width="34.7265625" style="28" customWidth="1"/>
    <col min="2" max="2" width="11.7265625" style="28" customWidth="1"/>
    <col min="3" max="3" width="11.90625" style="28" customWidth="1"/>
    <col min="4" max="4" width="8.7265625" style="28"/>
    <col min="5" max="5" width="30.54296875" style="28" customWidth="1"/>
    <col min="6" max="6" width="12.1796875" style="28" customWidth="1"/>
    <col min="7" max="7" width="11.36328125" style="28" customWidth="1"/>
    <col min="8" max="16384" width="8.7265625" style="28"/>
  </cols>
  <sheetData>
    <row r="1" spans="1:7" ht="16" thickBot="1" x14ac:dyDescent="0.4">
      <c r="A1" s="135" t="s">
        <v>451</v>
      </c>
      <c r="B1" s="163">
        <v>1161</v>
      </c>
      <c r="E1" s="5" t="s">
        <v>213</v>
      </c>
      <c r="F1" s="32" t="s">
        <v>55</v>
      </c>
      <c r="G1" s="33" t="s">
        <v>56</v>
      </c>
    </row>
    <row r="2" spans="1:7" ht="16" thickBot="1" x14ac:dyDescent="0.4">
      <c r="E2" s="96" t="s">
        <v>20</v>
      </c>
      <c r="F2" s="131">
        <v>187</v>
      </c>
      <c r="G2" s="136">
        <v>16.106804478897502</v>
      </c>
    </row>
    <row r="3" spans="1:7" x14ac:dyDescent="0.35">
      <c r="A3" s="5" t="s">
        <v>10</v>
      </c>
      <c r="B3" s="32" t="s">
        <v>55</v>
      </c>
      <c r="C3" s="33" t="s">
        <v>56</v>
      </c>
      <c r="E3" s="96" t="s">
        <v>21</v>
      </c>
      <c r="F3" s="131">
        <v>390</v>
      </c>
      <c r="G3" s="136">
        <v>33.591731266149871</v>
      </c>
    </row>
    <row r="4" spans="1:7" x14ac:dyDescent="0.35">
      <c r="A4" s="96" t="s">
        <v>46</v>
      </c>
      <c r="B4" s="131">
        <v>142</v>
      </c>
      <c r="C4" s="136">
        <v>12.23083548664944</v>
      </c>
      <c r="E4" s="96" t="s">
        <v>18</v>
      </c>
      <c r="F4" s="131">
        <v>584</v>
      </c>
      <c r="G4" s="136">
        <v>50.301464254952634</v>
      </c>
    </row>
    <row r="5" spans="1:7" x14ac:dyDescent="0.35">
      <c r="A5" s="96" t="s">
        <v>47</v>
      </c>
      <c r="B5" s="131">
        <v>0</v>
      </c>
      <c r="C5" s="136">
        <v>0</v>
      </c>
      <c r="E5" s="96" t="s">
        <v>28</v>
      </c>
      <c r="F5" s="131">
        <v>0</v>
      </c>
      <c r="G5" s="136">
        <v>0</v>
      </c>
    </row>
    <row r="6" spans="1:7" ht="16" thickBot="1" x14ac:dyDescent="0.4">
      <c r="A6" s="96" t="s">
        <v>233</v>
      </c>
      <c r="B6" s="131">
        <v>6</v>
      </c>
      <c r="C6" s="136">
        <v>0.516795865633075</v>
      </c>
      <c r="E6" s="97" t="s">
        <v>7</v>
      </c>
      <c r="F6" s="134">
        <v>1161</v>
      </c>
      <c r="G6" s="145">
        <v>100</v>
      </c>
    </row>
    <row r="7" spans="1:7" ht="16" thickBot="1" x14ac:dyDescent="0.4">
      <c r="A7" s="96" t="s">
        <v>224</v>
      </c>
      <c r="B7" s="131">
        <v>0</v>
      </c>
      <c r="C7" s="136">
        <v>0</v>
      </c>
    </row>
    <row r="8" spans="1:7" x14ac:dyDescent="0.35">
      <c r="A8" s="96" t="s">
        <v>234</v>
      </c>
      <c r="B8" s="131">
        <v>0</v>
      </c>
      <c r="C8" s="136">
        <v>0</v>
      </c>
      <c r="E8" s="5" t="s">
        <v>30</v>
      </c>
      <c r="F8" s="32" t="s">
        <v>55</v>
      </c>
      <c r="G8" s="33" t="s">
        <v>56</v>
      </c>
    </row>
    <row r="9" spans="1:7" x14ac:dyDescent="0.35">
      <c r="A9" s="96" t="s">
        <v>235</v>
      </c>
      <c r="B9" s="131">
        <v>0</v>
      </c>
      <c r="C9" s="136">
        <v>0</v>
      </c>
      <c r="E9" s="96" t="s">
        <v>23</v>
      </c>
      <c r="F9" s="131">
        <v>3</v>
      </c>
      <c r="G9" s="136">
        <v>0.2583979328165375</v>
      </c>
    </row>
    <row r="10" spans="1:7" x14ac:dyDescent="0.35">
      <c r="A10" s="96" t="s">
        <v>236</v>
      </c>
      <c r="B10" s="131">
        <v>0</v>
      </c>
      <c r="C10" s="136">
        <v>0</v>
      </c>
      <c r="E10" s="96" t="s">
        <v>24</v>
      </c>
      <c r="F10" s="131">
        <v>39</v>
      </c>
      <c r="G10" s="136">
        <v>3.3591731266149871</v>
      </c>
    </row>
    <row r="11" spans="1:7" x14ac:dyDescent="0.35">
      <c r="A11" s="96" t="s">
        <v>237</v>
      </c>
      <c r="B11" s="131">
        <v>5</v>
      </c>
      <c r="C11" s="136">
        <v>0.4306632213608958</v>
      </c>
      <c r="E11" s="96" t="s">
        <v>242</v>
      </c>
      <c r="F11" s="131">
        <v>3</v>
      </c>
      <c r="G11" s="136">
        <v>0.2583979328165375</v>
      </c>
    </row>
    <row r="12" spans="1:7" x14ac:dyDescent="0.35">
      <c r="A12" s="96" t="s">
        <v>225</v>
      </c>
      <c r="B12" s="131">
        <v>1</v>
      </c>
      <c r="C12" s="136">
        <v>8.6132644272179162E-2</v>
      </c>
      <c r="E12" s="142" t="s">
        <v>27</v>
      </c>
      <c r="F12" s="141">
        <v>6</v>
      </c>
      <c r="G12" s="139">
        <f>(6/1161)*100</f>
        <v>0.516795865633075</v>
      </c>
    </row>
    <row r="13" spans="1:7" x14ac:dyDescent="0.35">
      <c r="A13" s="96" t="s">
        <v>226</v>
      </c>
      <c r="B13" s="131">
        <v>0</v>
      </c>
      <c r="C13" s="136">
        <v>0</v>
      </c>
      <c r="E13" s="96" t="s">
        <v>28</v>
      </c>
      <c r="F13" s="131">
        <v>0</v>
      </c>
      <c r="G13" s="136">
        <v>0</v>
      </c>
    </row>
    <row r="14" spans="1:7" x14ac:dyDescent="0.35">
      <c r="A14" s="96" t="s">
        <v>227</v>
      </c>
      <c r="B14" s="131">
        <v>1</v>
      </c>
      <c r="C14" s="136">
        <v>8.6132644272179162E-2</v>
      </c>
      <c r="E14" s="96" t="s">
        <v>18</v>
      </c>
      <c r="F14" s="131">
        <v>1116</v>
      </c>
      <c r="G14" s="136">
        <v>96.124031007751938</v>
      </c>
    </row>
    <row r="15" spans="1:7" ht="16" thickBot="1" x14ac:dyDescent="0.4">
      <c r="A15" s="96" t="s">
        <v>228</v>
      </c>
      <c r="B15" s="131">
        <v>0</v>
      </c>
      <c r="C15" s="136">
        <v>0</v>
      </c>
      <c r="E15" s="97" t="s">
        <v>7</v>
      </c>
      <c r="F15" s="134">
        <v>1161</v>
      </c>
      <c r="G15" s="145">
        <f>SUM(G9,G10,G11,G14)</f>
        <v>100</v>
      </c>
    </row>
    <row r="16" spans="1:7" ht="16" thickBot="1" x14ac:dyDescent="0.4">
      <c r="A16" s="96" t="s">
        <v>238</v>
      </c>
      <c r="B16" s="131">
        <v>8</v>
      </c>
      <c r="C16" s="136">
        <v>0.6890611541774333</v>
      </c>
    </row>
    <row r="17" spans="1:7" x14ac:dyDescent="0.35">
      <c r="A17" s="96" t="s">
        <v>229</v>
      </c>
      <c r="B17" s="131">
        <v>0</v>
      </c>
      <c r="C17" s="136">
        <v>0</v>
      </c>
      <c r="E17" s="5" t="s">
        <v>41</v>
      </c>
      <c r="F17" s="32" t="s">
        <v>55</v>
      </c>
      <c r="G17" s="33" t="s">
        <v>56</v>
      </c>
    </row>
    <row r="18" spans="1:7" x14ac:dyDescent="0.35">
      <c r="A18" s="96" t="s">
        <v>230</v>
      </c>
      <c r="B18" s="131">
        <v>1</v>
      </c>
      <c r="C18" s="136">
        <v>8.6132644272179162E-2</v>
      </c>
      <c r="E18" s="96" t="s">
        <v>243</v>
      </c>
      <c r="F18" s="100">
        <v>7</v>
      </c>
      <c r="G18" s="136">
        <v>0.60292850990525415</v>
      </c>
    </row>
    <row r="19" spans="1:7" x14ac:dyDescent="0.35">
      <c r="A19" s="96" t="s">
        <v>239</v>
      </c>
      <c r="B19" s="131">
        <v>3</v>
      </c>
      <c r="C19" s="136">
        <v>0.2583979328165375</v>
      </c>
      <c r="E19" s="96" t="s">
        <v>244</v>
      </c>
      <c r="F19" s="100">
        <v>4</v>
      </c>
      <c r="G19" s="136">
        <v>0.34453057708871665</v>
      </c>
    </row>
    <row r="20" spans="1:7" x14ac:dyDescent="0.35">
      <c r="A20" s="96" t="s">
        <v>231</v>
      </c>
      <c r="B20" s="131">
        <v>0</v>
      </c>
      <c r="C20" s="136">
        <v>0</v>
      </c>
      <c r="E20" s="96" t="s">
        <v>32</v>
      </c>
      <c r="F20" s="100">
        <v>0</v>
      </c>
      <c r="G20" s="136">
        <v>0</v>
      </c>
    </row>
    <row r="21" spans="1:7" x14ac:dyDescent="0.35">
      <c r="A21" s="96" t="s">
        <v>240</v>
      </c>
      <c r="B21" s="131">
        <v>2</v>
      </c>
      <c r="C21" s="136">
        <v>0.17226528854435832</v>
      </c>
      <c r="E21" s="96" t="s">
        <v>245</v>
      </c>
      <c r="F21" s="100">
        <v>30</v>
      </c>
      <c r="G21" s="136">
        <v>2.5839793281653747</v>
      </c>
    </row>
    <row r="22" spans="1:7" x14ac:dyDescent="0.35">
      <c r="A22" s="142" t="s">
        <v>232</v>
      </c>
      <c r="B22" s="141">
        <f>SUM(B8:B21)</f>
        <v>21</v>
      </c>
      <c r="C22" s="139">
        <v>1.8087855297157627</v>
      </c>
      <c r="E22" s="96" t="s">
        <v>246</v>
      </c>
      <c r="F22" s="100">
        <v>0</v>
      </c>
      <c r="G22" s="136">
        <v>0</v>
      </c>
    </row>
    <row r="23" spans="1:7" x14ac:dyDescent="0.35">
      <c r="A23" s="96" t="s">
        <v>18</v>
      </c>
      <c r="B23" s="131">
        <v>992</v>
      </c>
      <c r="C23" s="136">
        <v>85.443583118001726</v>
      </c>
      <c r="E23" s="96" t="s">
        <v>247</v>
      </c>
      <c r="F23" s="100">
        <v>4</v>
      </c>
      <c r="G23" s="136">
        <v>0.34453057708871665</v>
      </c>
    </row>
    <row r="24" spans="1:7" ht="16" thickBot="1" x14ac:dyDescent="0.4">
      <c r="A24" s="97" t="s">
        <v>7</v>
      </c>
      <c r="B24" s="134">
        <v>1161</v>
      </c>
      <c r="C24" s="102">
        <v>100</v>
      </c>
      <c r="E24" s="96" t="s">
        <v>248</v>
      </c>
      <c r="F24" s="100">
        <v>2</v>
      </c>
      <c r="G24" s="136">
        <v>0.17226528854435832</v>
      </c>
    </row>
    <row r="25" spans="1:7" ht="16" thickBot="1" x14ac:dyDescent="0.4">
      <c r="E25" s="96" t="s">
        <v>249</v>
      </c>
      <c r="F25" s="100">
        <v>1</v>
      </c>
      <c r="G25" s="136">
        <v>8.6132644272179162E-2</v>
      </c>
    </row>
    <row r="26" spans="1:7" x14ac:dyDescent="0.35">
      <c r="A26" s="5" t="s">
        <v>19</v>
      </c>
      <c r="B26" s="32" t="s">
        <v>55</v>
      </c>
      <c r="C26" s="33" t="s">
        <v>56</v>
      </c>
      <c r="E26" s="96" t="s">
        <v>250</v>
      </c>
      <c r="F26" s="100">
        <v>0</v>
      </c>
      <c r="G26" s="136">
        <v>0</v>
      </c>
    </row>
    <row r="27" spans="1:7" x14ac:dyDescent="0.35">
      <c r="A27" s="96" t="s">
        <v>241</v>
      </c>
      <c r="B27" s="131">
        <v>23</v>
      </c>
      <c r="C27" s="136">
        <v>1.9810508182601205</v>
      </c>
      <c r="E27" s="96" t="s">
        <v>251</v>
      </c>
      <c r="F27" s="100">
        <v>0</v>
      </c>
      <c r="G27" s="136">
        <v>0</v>
      </c>
    </row>
    <row r="28" spans="1:7" x14ac:dyDescent="0.35">
      <c r="A28" s="96" t="s">
        <v>12</v>
      </c>
      <c r="B28" s="131">
        <v>103</v>
      </c>
      <c r="C28" s="136">
        <v>8.8716623600344526</v>
      </c>
      <c r="E28" s="96" t="s">
        <v>222</v>
      </c>
      <c r="F28" s="100">
        <v>0</v>
      </c>
      <c r="G28" s="136">
        <v>0</v>
      </c>
    </row>
    <row r="29" spans="1:7" x14ac:dyDescent="0.35">
      <c r="A29" s="96" t="s">
        <v>13</v>
      </c>
      <c r="B29" s="131">
        <v>114</v>
      </c>
      <c r="C29" s="136">
        <v>9.819121447028424</v>
      </c>
      <c r="E29" s="96" t="s">
        <v>28</v>
      </c>
      <c r="F29" s="100">
        <v>0</v>
      </c>
      <c r="G29" s="136">
        <v>0</v>
      </c>
    </row>
    <row r="30" spans="1:7" x14ac:dyDescent="0.35">
      <c r="A30" s="96" t="s">
        <v>14</v>
      </c>
      <c r="B30" s="131">
        <v>108</v>
      </c>
      <c r="C30" s="136">
        <v>9.3023255813953494</v>
      </c>
      <c r="E30" s="96" t="s">
        <v>18</v>
      </c>
      <c r="F30" s="131">
        <v>1113</v>
      </c>
      <c r="G30" s="136">
        <v>95.865633074935403</v>
      </c>
    </row>
    <row r="31" spans="1:7" ht="16" thickBot="1" x14ac:dyDescent="0.4">
      <c r="A31" s="96" t="s">
        <v>15</v>
      </c>
      <c r="B31" s="131">
        <v>72</v>
      </c>
      <c r="C31" s="136">
        <v>6.2015503875968996</v>
      </c>
      <c r="E31" s="97" t="s">
        <v>7</v>
      </c>
      <c r="F31" s="134">
        <v>1161</v>
      </c>
      <c r="G31" s="145">
        <f>SUM(G18:G30)</f>
        <v>100</v>
      </c>
    </row>
    <row r="32" spans="1:7" ht="16" thickBot="1" x14ac:dyDescent="0.4">
      <c r="A32" s="96" t="s">
        <v>16</v>
      </c>
      <c r="B32" s="131">
        <v>22</v>
      </c>
      <c r="C32" s="136">
        <v>1.8949181739879413</v>
      </c>
    </row>
    <row r="33" spans="1:7" x14ac:dyDescent="0.35">
      <c r="A33" s="96" t="s">
        <v>141</v>
      </c>
      <c r="B33" s="131">
        <v>7</v>
      </c>
      <c r="C33" s="136">
        <v>0.60292850990525415</v>
      </c>
      <c r="E33" s="5" t="s">
        <v>45</v>
      </c>
      <c r="F33" s="32" t="s">
        <v>55</v>
      </c>
      <c r="G33" s="33" t="s">
        <v>56</v>
      </c>
    </row>
    <row r="34" spans="1:7" x14ac:dyDescent="0.35">
      <c r="A34" s="96" t="s">
        <v>18</v>
      </c>
      <c r="B34" s="131">
        <v>712</v>
      </c>
      <c r="C34" s="136">
        <v>61.326442721791565</v>
      </c>
      <c r="E34" s="96" t="s">
        <v>42</v>
      </c>
      <c r="F34" s="131">
        <v>17</v>
      </c>
      <c r="G34" s="136">
        <v>1.4642549526270456</v>
      </c>
    </row>
    <row r="35" spans="1:7" ht="16" thickBot="1" x14ac:dyDescent="0.4">
      <c r="A35" s="97" t="s">
        <v>7</v>
      </c>
      <c r="B35" s="134">
        <v>1161</v>
      </c>
      <c r="C35" s="102">
        <v>100</v>
      </c>
      <c r="E35" s="96" t="s">
        <v>43</v>
      </c>
      <c r="F35" s="131">
        <v>4</v>
      </c>
      <c r="G35" s="136">
        <v>0.34453057708871665</v>
      </c>
    </row>
    <row r="36" spans="1:7" x14ac:dyDescent="0.35">
      <c r="E36" s="96" t="s">
        <v>28</v>
      </c>
      <c r="F36" s="131">
        <v>1140</v>
      </c>
      <c r="G36" s="136">
        <v>98.191214470284237</v>
      </c>
    </row>
    <row r="37" spans="1:7" ht="16" thickBot="1" x14ac:dyDescent="0.4">
      <c r="E37" s="97" t="s">
        <v>7</v>
      </c>
      <c r="F37" s="134">
        <v>1161</v>
      </c>
      <c r="G37" s="102">
        <v>100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30FE4-C470-4534-850F-16762772FBCA}">
  <dimension ref="A1:M79"/>
  <sheetViews>
    <sheetView zoomScale="60" zoomScaleNormal="60" workbookViewId="0"/>
  </sheetViews>
  <sheetFormatPr defaultRowHeight="15.5" x14ac:dyDescent="0.35"/>
  <cols>
    <col min="1" max="1" width="29.90625" style="28" customWidth="1"/>
    <col min="2" max="2" width="10.54296875" style="28" customWidth="1"/>
    <col min="3" max="3" width="10.81640625" style="28" customWidth="1"/>
    <col min="4" max="4" width="10.6328125" style="28" customWidth="1"/>
    <col min="5" max="5" width="10.54296875" style="28" customWidth="1"/>
    <col min="6" max="6" width="11.453125" style="28" customWidth="1"/>
    <col min="7" max="7" width="12.1796875" style="28" customWidth="1"/>
    <col min="8" max="8" width="10.36328125" style="28" customWidth="1"/>
    <col min="9" max="9" width="10.6328125" style="28" customWidth="1"/>
    <col min="10" max="10" width="10.36328125" style="28" customWidth="1"/>
    <col min="11" max="11" width="11.26953125" style="28" customWidth="1"/>
    <col min="12" max="12" width="10.54296875" style="28" customWidth="1"/>
    <col min="13" max="13" width="11" style="28" customWidth="1"/>
    <col min="14" max="16384" width="8.7265625" style="28"/>
  </cols>
  <sheetData>
    <row r="1" spans="1:13" x14ac:dyDescent="0.35">
      <c r="A1" s="5" t="s">
        <v>409</v>
      </c>
      <c r="B1" s="170">
        <v>49</v>
      </c>
    </row>
    <row r="2" spans="1:13" x14ac:dyDescent="0.35">
      <c r="A2" s="129" t="s">
        <v>410</v>
      </c>
      <c r="B2" s="172">
        <v>9</v>
      </c>
    </row>
    <row r="3" spans="1:13" x14ac:dyDescent="0.35">
      <c r="A3" s="129" t="s">
        <v>411</v>
      </c>
      <c r="B3" s="172">
        <v>34</v>
      </c>
    </row>
    <row r="4" spans="1:13" x14ac:dyDescent="0.35">
      <c r="A4" s="129" t="s">
        <v>412</v>
      </c>
      <c r="B4" s="172">
        <v>10</v>
      </c>
    </row>
    <row r="5" spans="1:13" x14ac:dyDescent="0.35">
      <c r="A5" s="129" t="s">
        <v>413</v>
      </c>
      <c r="B5" s="172">
        <v>23</v>
      </c>
    </row>
    <row r="6" spans="1:13" ht="16" thickBot="1" x14ac:dyDescent="0.4">
      <c r="A6" s="175" t="s">
        <v>414</v>
      </c>
      <c r="B6" s="102">
        <f>SUM(B1:B5)</f>
        <v>125</v>
      </c>
    </row>
    <row r="7" spans="1:13" ht="16" thickBot="1" x14ac:dyDescent="0.4"/>
    <row r="8" spans="1:13" x14ac:dyDescent="0.35">
      <c r="A8" s="5" t="s">
        <v>10</v>
      </c>
      <c r="B8" s="231" t="s">
        <v>400</v>
      </c>
      <c r="C8" s="231"/>
      <c r="D8" s="231" t="s">
        <v>401</v>
      </c>
      <c r="E8" s="231"/>
      <c r="F8" s="231" t="s">
        <v>402</v>
      </c>
      <c r="G8" s="231"/>
      <c r="H8" s="231" t="s">
        <v>407</v>
      </c>
      <c r="I8" s="231"/>
      <c r="J8" s="231" t="s">
        <v>408</v>
      </c>
      <c r="K8" s="231"/>
      <c r="L8" s="231" t="s">
        <v>7</v>
      </c>
      <c r="M8" s="232"/>
    </row>
    <row r="9" spans="1:13" x14ac:dyDescent="0.35">
      <c r="A9" s="96" t="s">
        <v>194</v>
      </c>
      <c r="B9" s="128" t="s">
        <v>55</v>
      </c>
      <c r="C9" s="128" t="s">
        <v>56</v>
      </c>
      <c r="D9" s="128" t="s">
        <v>55</v>
      </c>
      <c r="E9" s="128" t="s">
        <v>56</v>
      </c>
      <c r="F9" s="128" t="s">
        <v>55</v>
      </c>
      <c r="G9" s="128" t="s">
        <v>56</v>
      </c>
      <c r="H9" s="128" t="s">
        <v>55</v>
      </c>
      <c r="I9" s="128" t="s">
        <v>56</v>
      </c>
      <c r="J9" s="128" t="s">
        <v>55</v>
      </c>
      <c r="K9" s="128" t="s">
        <v>56</v>
      </c>
      <c r="L9" s="128" t="s">
        <v>55</v>
      </c>
      <c r="M9" s="130" t="s">
        <v>56</v>
      </c>
    </row>
    <row r="10" spans="1:13" x14ac:dyDescent="0.35">
      <c r="A10" s="96" t="s">
        <v>46</v>
      </c>
      <c r="B10" s="171">
        <v>31</v>
      </c>
      <c r="C10" s="140">
        <v>63.265306122448983</v>
      </c>
      <c r="D10" s="171">
        <v>8</v>
      </c>
      <c r="E10" s="140">
        <v>88.888888888888886</v>
      </c>
      <c r="F10" s="171">
        <v>20</v>
      </c>
      <c r="G10" s="140">
        <v>58.82352941176471</v>
      </c>
      <c r="H10" s="171">
        <v>4</v>
      </c>
      <c r="I10" s="140">
        <v>40</v>
      </c>
      <c r="J10" s="171">
        <v>20</v>
      </c>
      <c r="K10" s="140">
        <v>86.956521739130437</v>
      </c>
      <c r="L10" s="171">
        <f>SUM(B10,D10,F10,H10,J10)</f>
        <v>83</v>
      </c>
      <c r="M10" s="103">
        <f>(L10/125)*100</f>
        <v>66.400000000000006</v>
      </c>
    </row>
    <row r="11" spans="1:13" x14ac:dyDescent="0.35">
      <c r="A11" s="96" t="s">
        <v>47</v>
      </c>
      <c r="B11" s="171">
        <v>1</v>
      </c>
      <c r="C11" s="140">
        <v>2.0408163265306123</v>
      </c>
      <c r="D11" s="171">
        <v>0</v>
      </c>
      <c r="E11" s="140">
        <v>0</v>
      </c>
      <c r="F11" s="171">
        <v>1</v>
      </c>
      <c r="G11" s="140">
        <v>2.9411764705882351</v>
      </c>
      <c r="H11" s="171">
        <v>0</v>
      </c>
      <c r="I11" s="140">
        <v>0</v>
      </c>
      <c r="J11" s="171">
        <v>1</v>
      </c>
      <c r="K11" s="140">
        <v>4.3478260869565215</v>
      </c>
      <c r="L11" s="171">
        <f t="shared" ref="L11:L27" si="0">SUM(B11,D11,F11,H11,J11)</f>
        <v>3</v>
      </c>
      <c r="M11" s="103">
        <f t="shared" ref="M11:M27" si="1">(L11/125)*100</f>
        <v>2.4</v>
      </c>
    </row>
    <row r="12" spans="1:13" x14ac:dyDescent="0.35">
      <c r="A12" s="96" t="s">
        <v>48</v>
      </c>
      <c r="B12" s="171">
        <v>3</v>
      </c>
      <c r="C12" s="140">
        <v>6.1224489795918364</v>
      </c>
      <c r="D12" s="171">
        <v>1</v>
      </c>
      <c r="E12" s="140">
        <v>11.111111111111111</v>
      </c>
      <c r="F12" s="171">
        <v>5</v>
      </c>
      <c r="G12" s="140">
        <v>14.705882352941178</v>
      </c>
      <c r="H12" s="171">
        <v>3</v>
      </c>
      <c r="I12" s="140">
        <v>30</v>
      </c>
      <c r="J12" s="171">
        <v>1</v>
      </c>
      <c r="K12" s="140">
        <v>4.3478260869565215</v>
      </c>
      <c r="L12" s="171">
        <f t="shared" si="0"/>
        <v>13</v>
      </c>
      <c r="M12" s="103">
        <f t="shared" si="1"/>
        <v>10.4</v>
      </c>
    </row>
    <row r="13" spans="1:13" x14ac:dyDescent="0.35">
      <c r="A13" s="96" t="s">
        <v>133</v>
      </c>
      <c r="B13" s="171">
        <v>0</v>
      </c>
      <c r="C13" s="140">
        <v>0</v>
      </c>
      <c r="D13" s="171">
        <v>0</v>
      </c>
      <c r="E13" s="140">
        <v>0</v>
      </c>
      <c r="F13" s="171">
        <v>0</v>
      </c>
      <c r="G13" s="140">
        <v>0</v>
      </c>
      <c r="H13" s="171">
        <v>0</v>
      </c>
      <c r="I13" s="140">
        <v>0</v>
      </c>
      <c r="J13" s="171">
        <v>0</v>
      </c>
      <c r="K13" s="140">
        <v>0</v>
      </c>
      <c r="L13" s="171">
        <f t="shared" si="0"/>
        <v>0</v>
      </c>
      <c r="M13" s="103">
        <f t="shared" si="1"/>
        <v>0</v>
      </c>
    </row>
    <row r="14" spans="1:13" x14ac:dyDescent="0.35">
      <c r="A14" s="96" t="s">
        <v>134</v>
      </c>
      <c r="B14" s="171">
        <v>0</v>
      </c>
      <c r="C14" s="140">
        <v>0</v>
      </c>
      <c r="D14" s="171">
        <v>0</v>
      </c>
      <c r="E14" s="140">
        <v>0</v>
      </c>
      <c r="F14" s="171">
        <v>0</v>
      </c>
      <c r="G14" s="140">
        <v>0</v>
      </c>
      <c r="H14" s="171">
        <v>0</v>
      </c>
      <c r="I14" s="140">
        <v>0</v>
      </c>
      <c r="J14" s="171">
        <v>0</v>
      </c>
      <c r="K14" s="140">
        <v>0</v>
      </c>
      <c r="L14" s="171">
        <f t="shared" si="0"/>
        <v>0</v>
      </c>
      <c r="M14" s="103">
        <f t="shared" si="1"/>
        <v>0</v>
      </c>
    </row>
    <row r="15" spans="1:13" x14ac:dyDescent="0.35">
      <c r="A15" s="96" t="s">
        <v>135</v>
      </c>
      <c r="B15" s="171">
        <v>0</v>
      </c>
      <c r="C15" s="140">
        <v>0</v>
      </c>
      <c r="D15" s="171">
        <v>0</v>
      </c>
      <c r="E15" s="140">
        <v>0</v>
      </c>
      <c r="F15" s="171">
        <v>0</v>
      </c>
      <c r="G15" s="140">
        <v>0</v>
      </c>
      <c r="H15" s="171">
        <v>0</v>
      </c>
      <c r="I15" s="140">
        <v>0</v>
      </c>
      <c r="J15" s="171">
        <v>0</v>
      </c>
      <c r="K15" s="140">
        <v>0</v>
      </c>
      <c r="L15" s="171">
        <f t="shared" si="0"/>
        <v>0</v>
      </c>
      <c r="M15" s="103">
        <f t="shared" si="1"/>
        <v>0</v>
      </c>
    </row>
    <row r="16" spans="1:13" x14ac:dyDescent="0.35">
      <c r="A16" s="96" t="s">
        <v>403</v>
      </c>
      <c r="B16" s="171">
        <v>2</v>
      </c>
      <c r="C16" s="140">
        <v>4.0816326530612246</v>
      </c>
      <c r="D16" s="171">
        <v>0</v>
      </c>
      <c r="E16" s="140">
        <v>0</v>
      </c>
      <c r="F16" s="171">
        <v>0</v>
      </c>
      <c r="G16" s="140">
        <v>0</v>
      </c>
      <c r="H16" s="171">
        <v>0</v>
      </c>
      <c r="I16" s="140">
        <v>0</v>
      </c>
      <c r="J16" s="171">
        <v>0</v>
      </c>
      <c r="K16" s="140">
        <v>0</v>
      </c>
      <c r="L16" s="171">
        <f t="shared" si="0"/>
        <v>2</v>
      </c>
      <c r="M16" s="103">
        <f t="shared" si="1"/>
        <v>1.6</v>
      </c>
    </row>
    <row r="17" spans="1:13" x14ac:dyDescent="0.35">
      <c r="A17" s="96" t="s">
        <v>0</v>
      </c>
      <c r="B17" s="171">
        <v>2</v>
      </c>
      <c r="C17" s="140">
        <v>4.0816326530612246</v>
      </c>
      <c r="D17" s="171">
        <v>0</v>
      </c>
      <c r="E17" s="140">
        <v>0</v>
      </c>
      <c r="F17" s="171">
        <v>0</v>
      </c>
      <c r="G17" s="140">
        <v>0</v>
      </c>
      <c r="H17" s="171">
        <v>0</v>
      </c>
      <c r="I17" s="140">
        <v>0</v>
      </c>
      <c r="J17" s="171">
        <v>0</v>
      </c>
      <c r="K17" s="140">
        <v>0</v>
      </c>
      <c r="L17" s="171">
        <f t="shared" si="0"/>
        <v>2</v>
      </c>
      <c r="M17" s="103">
        <f t="shared" si="1"/>
        <v>1.6</v>
      </c>
    </row>
    <row r="18" spans="1:13" x14ac:dyDescent="0.35">
      <c r="A18" s="96" t="s">
        <v>1</v>
      </c>
      <c r="B18" s="171">
        <v>0</v>
      </c>
      <c r="C18" s="140">
        <v>0</v>
      </c>
      <c r="D18" s="171">
        <v>0</v>
      </c>
      <c r="E18" s="140">
        <v>0</v>
      </c>
      <c r="F18" s="171">
        <v>0</v>
      </c>
      <c r="G18" s="140">
        <v>0</v>
      </c>
      <c r="H18" s="171">
        <v>1</v>
      </c>
      <c r="I18" s="140">
        <v>10</v>
      </c>
      <c r="J18" s="171">
        <v>0</v>
      </c>
      <c r="K18" s="140">
        <v>0</v>
      </c>
      <c r="L18" s="171">
        <f t="shared" si="0"/>
        <v>1</v>
      </c>
      <c r="M18" s="103">
        <f t="shared" si="1"/>
        <v>0.8</v>
      </c>
    </row>
    <row r="19" spans="1:13" x14ac:dyDescent="0.35">
      <c r="A19" s="96" t="s">
        <v>2</v>
      </c>
      <c r="B19" s="171">
        <v>0</v>
      </c>
      <c r="C19" s="140">
        <v>0</v>
      </c>
      <c r="D19" s="171">
        <v>0</v>
      </c>
      <c r="E19" s="140">
        <v>0</v>
      </c>
      <c r="F19" s="171">
        <v>0</v>
      </c>
      <c r="G19" s="140">
        <v>0</v>
      </c>
      <c r="H19" s="171">
        <v>0</v>
      </c>
      <c r="I19" s="140">
        <v>0</v>
      </c>
      <c r="J19" s="171">
        <v>0</v>
      </c>
      <c r="K19" s="140">
        <v>0</v>
      </c>
      <c r="L19" s="171">
        <f t="shared" si="0"/>
        <v>0</v>
      </c>
      <c r="M19" s="103">
        <f t="shared" si="1"/>
        <v>0</v>
      </c>
    </row>
    <row r="20" spans="1:13" x14ac:dyDescent="0.35">
      <c r="A20" s="96" t="s">
        <v>404</v>
      </c>
      <c r="B20" s="171">
        <v>1</v>
      </c>
      <c r="C20" s="140">
        <v>2.0408163265306123</v>
      </c>
      <c r="D20" s="171">
        <v>0</v>
      </c>
      <c r="E20" s="140">
        <v>0</v>
      </c>
      <c r="F20" s="171">
        <v>0</v>
      </c>
      <c r="G20" s="140">
        <v>0</v>
      </c>
      <c r="H20" s="171">
        <v>0</v>
      </c>
      <c r="I20" s="140">
        <v>0</v>
      </c>
      <c r="J20" s="171">
        <v>0</v>
      </c>
      <c r="K20" s="140">
        <v>0</v>
      </c>
      <c r="L20" s="171">
        <f t="shared" si="0"/>
        <v>1</v>
      </c>
      <c r="M20" s="103">
        <f t="shared" si="1"/>
        <v>0.8</v>
      </c>
    </row>
    <row r="21" spans="1:13" x14ac:dyDescent="0.35">
      <c r="A21" s="96" t="s">
        <v>3</v>
      </c>
      <c r="B21" s="171">
        <v>0</v>
      </c>
      <c r="C21" s="140">
        <v>0</v>
      </c>
      <c r="D21" s="171">
        <v>0</v>
      </c>
      <c r="E21" s="140">
        <v>0</v>
      </c>
      <c r="F21" s="171">
        <v>0</v>
      </c>
      <c r="G21" s="140">
        <v>0</v>
      </c>
      <c r="H21" s="171">
        <v>0</v>
      </c>
      <c r="I21" s="140">
        <v>0</v>
      </c>
      <c r="J21" s="171">
        <v>0</v>
      </c>
      <c r="K21" s="140">
        <v>0</v>
      </c>
      <c r="L21" s="171">
        <f t="shared" si="0"/>
        <v>0</v>
      </c>
      <c r="M21" s="103">
        <f t="shared" si="1"/>
        <v>0</v>
      </c>
    </row>
    <row r="22" spans="1:13" x14ac:dyDescent="0.35">
      <c r="A22" s="96" t="s">
        <v>4</v>
      </c>
      <c r="B22" s="171">
        <v>6</v>
      </c>
      <c r="C22" s="140">
        <v>12.244897959183673</v>
      </c>
      <c r="D22" s="171">
        <v>0</v>
      </c>
      <c r="E22" s="140">
        <v>0</v>
      </c>
      <c r="F22" s="171">
        <v>3</v>
      </c>
      <c r="G22" s="140">
        <v>8.8235294117647065</v>
      </c>
      <c r="H22" s="171">
        <v>0</v>
      </c>
      <c r="I22" s="140">
        <v>0</v>
      </c>
      <c r="J22" s="171">
        <v>0</v>
      </c>
      <c r="K22" s="140">
        <v>0</v>
      </c>
      <c r="L22" s="171">
        <f t="shared" si="0"/>
        <v>9</v>
      </c>
      <c r="M22" s="103">
        <f t="shared" si="1"/>
        <v>7.1999999999999993</v>
      </c>
    </row>
    <row r="23" spans="1:13" x14ac:dyDescent="0.35">
      <c r="A23" s="96" t="s">
        <v>405</v>
      </c>
      <c r="B23" s="171">
        <v>0</v>
      </c>
      <c r="C23" s="140">
        <v>0</v>
      </c>
      <c r="D23" s="171">
        <v>0</v>
      </c>
      <c r="E23" s="140">
        <v>0</v>
      </c>
      <c r="F23" s="171">
        <v>1</v>
      </c>
      <c r="G23" s="140">
        <v>2.9411764705882351</v>
      </c>
      <c r="H23" s="171">
        <v>0</v>
      </c>
      <c r="I23" s="140">
        <v>0</v>
      </c>
      <c r="J23" s="171">
        <v>0</v>
      </c>
      <c r="K23" s="140">
        <v>0</v>
      </c>
      <c r="L23" s="171">
        <f t="shared" si="0"/>
        <v>1</v>
      </c>
      <c r="M23" s="103">
        <f t="shared" si="1"/>
        <v>0.8</v>
      </c>
    </row>
    <row r="24" spans="1:13" x14ac:dyDescent="0.35">
      <c r="A24" s="96" t="s">
        <v>5</v>
      </c>
      <c r="B24" s="171">
        <v>0</v>
      </c>
      <c r="C24" s="140">
        <v>0</v>
      </c>
      <c r="D24" s="171">
        <v>0</v>
      </c>
      <c r="E24" s="140">
        <v>0</v>
      </c>
      <c r="F24" s="171">
        <v>0</v>
      </c>
      <c r="G24" s="140">
        <v>0</v>
      </c>
      <c r="H24" s="171">
        <v>0</v>
      </c>
      <c r="I24" s="140">
        <v>0</v>
      </c>
      <c r="J24" s="171">
        <v>0</v>
      </c>
      <c r="K24" s="140">
        <v>0</v>
      </c>
      <c r="L24" s="171">
        <f t="shared" si="0"/>
        <v>0</v>
      </c>
      <c r="M24" s="103">
        <f t="shared" si="1"/>
        <v>0</v>
      </c>
    </row>
    <row r="25" spans="1:13" x14ac:dyDescent="0.35">
      <c r="A25" s="96" t="s">
        <v>406</v>
      </c>
      <c r="B25" s="171">
        <v>1</v>
      </c>
      <c r="C25" s="140">
        <v>2.0408163265306123</v>
      </c>
      <c r="D25" s="171">
        <v>0</v>
      </c>
      <c r="E25" s="140">
        <v>0</v>
      </c>
      <c r="F25" s="171">
        <v>1</v>
      </c>
      <c r="G25" s="140">
        <v>2.9411764705882351</v>
      </c>
      <c r="H25" s="171">
        <v>0</v>
      </c>
      <c r="I25" s="140">
        <v>0</v>
      </c>
      <c r="J25" s="171">
        <v>0</v>
      </c>
      <c r="K25" s="140">
        <v>0</v>
      </c>
      <c r="L25" s="171">
        <f t="shared" si="0"/>
        <v>2</v>
      </c>
      <c r="M25" s="103">
        <f t="shared" si="1"/>
        <v>1.6</v>
      </c>
    </row>
    <row r="26" spans="1:13" x14ac:dyDescent="0.35">
      <c r="A26" s="96" t="s">
        <v>53</v>
      </c>
      <c r="B26" s="171">
        <v>2</v>
      </c>
      <c r="C26" s="140">
        <v>4.0816326530612246</v>
      </c>
      <c r="D26" s="171">
        <v>0</v>
      </c>
      <c r="E26" s="140">
        <v>0</v>
      </c>
      <c r="F26" s="171">
        <v>3</v>
      </c>
      <c r="G26" s="140">
        <v>8.8235294117647065</v>
      </c>
      <c r="H26" s="171">
        <v>2</v>
      </c>
      <c r="I26" s="140">
        <v>20</v>
      </c>
      <c r="J26" s="171">
        <v>1</v>
      </c>
      <c r="K26" s="140">
        <v>4.3478260869565215</v>
      </c>
      <c r="L26" s="171">
        <f t="shared" si="0"/>
        <v>8</v>
      </c>
      <c r="M26" s="103">
        <f t="shared" si="1"/>
        <v>6.4</v>
      </c>
    </row>
    <row r="27" spans="1:13" x14ac:dyDescent="0.35">
      <c r="A27" s="142" t="s">
        <v>399</v>
      </c>
      <c r="B27" s="137">
        <v>12</v>
      </c>
      <c r="C27" s="147">
        <v>24.489795918367346</v>
      </c>
      <c r="D27" s="137">
        <v>0</v>
      </c>
      <c r="E27" s="147">
        <v>0</v>
      </c>
      <c r="F27" s="137">
        <v>5</v>
      </c>
      <c r="G27" s="147">
        <v>14.705882352941178</v>
      </c>
      <c r="H27" s="137">
        <v>1</v>
      </c>
      <c r="I27" s="147">
        <v>10</v>
      </c>
      <c r="J27" s="137">
        <v>0</v>
      </c>
      <c r="K27" s="147">
        <v>0</v>
      </c>
      <c r="L27" s="137">
        <f t="shared" si="0"/>
        <v>18</v>
      </c>
      <c r="M27" s="143">
        <f t="shared" si="1"/>
        <v>14.399999999999999</v>
      </c>
    </row>
    <row r="28" spans="1:13" ht="16" thickBot="1" x14ac:dyDescent="0.4">
      <c r="A28" s="97" t="s">
        <v>7</v>
      </c>
      <c r="B28" s="101">
        <f>SUM(B10:B26)</f>
        <v>49</v>
      </c>
      <c r="C28" s="101">
        <f t="shared" ref="C28:I28" si="2">SUM(C10:C26)</f>
        <v>100</v>
      </c>
      <c r="D28" s="101">
        <f t="shared" si="2"/>
        <v>9</v>
      </c>
      <c r="E28" s="101">
        <f t="shared" si="2"/>
        <v>100</v>
      </c>
      <c r="F28" s="101">
        <f t="shared" si="2"/>
        <v>34</v>
      </c>
      <c r="G28" s="101">
        <f t="shared" si="2"/>
        <v>100</v>
      </c>
      <c r="H28" s="101">
        <f t="shared" si="2"/>
        <v>10</v>
      </c>
      <c r="I28" s="101">
        <f t="shared" si="2"/>
        <v>100</v>
      </c>
      <c r="J28" s="101">
        <f>SUM(J10:J26)</f>
        <v>23</v>
      </c>
      <c r="K28" s="101">
        <f>SUM(K10:K26)</f>
        <v>99.999999999999986</v>
      </c>
      <c r="L28" s="101">
        <f t="shared" ref="L28:M28" si="3">SUM(L10:L26)</f>
        <v>125</v>
      </c>
      <c r="M28" s="102">
        <f t="shared" si="3"/>
        <v>100</v>
      </c>
    </row>
    <row r="29" spans="1:13" ht="16" thickBot="1" x14ac:dyDescent="0.4"/>
    <row r="30" spans="1:13" x14ac:dyDescent="0.35">
      <c r="A30" s="5" t="s">
        <v>19</v>
      </c>
      <c r="B30" s="231" t="s">
        <v>400</v>
      </c>
      <c r="C30" s="231"/>
      <c r="D30" s="231" t="s">
        <v>401</v>
      </c>
      <c r="E30" s="231"/>
      <c r="F30" s="231" t="s">
        <v>402</v>
      </c>
      <c r="G30" s="231"/>
      <c r="H30" s="231" t="s">
        <v>407</v>
      </c>
      <c r="I30" s="231"/>
      <c r="J30" s="231" t="s">
        <v>408</v>
      </c>
      <c r="K30" s="231"/>
      <c r="L30" s="231" t="s">
        <v>7</v>
      </c>
      <c r="M30" s="232"/>
    </row>
    <row r="31" spans="1:13" x14ac:dyDescent="0.35">
      <c r="A31" s="96" t="s">
        <v>196</v>
      </c>
      <c r="B31" s="128" t="s">
        <v>55</v>
      </c>
      <c r="C31" s="128" t="s">
        <v>56</v>
      </c>
      <c r="D31" s="128" t="s">
        <v>55</v>
      </c>
      <c r="E31" s="128" t="s">
        <v>56</v>
      </c>
      <c r="F31" s="128" t="s">
        <v>55</v>
      </c>
      <c r="G31" s="128" t="s">
        <v>56</v>
      </c>
      <c r="H31" s="128" t="s">
        <v>55</v>
      </c>
      <c r="I31" s="128" t="s">
        <v>56</v>
      </c>
      <c r="J31" s="128" t="s">
        <v>55</v>
      </c>
      <c r="K31" s="128" t="s">
        <v>56</v>
      </c>
      <c r="L31" s="128" t="s">
        <v>55</v>
      </c>
      <c r="M31" s="130" t="s">
        <v>56</v>
      </c>
    </row>
    <row r="32" spans="1:13" x14ac:dyDescent="0.35">
      <c r="A32" s="96" t="s">
        <v>11</v>
      </c>
      <c r="B32" s="171">
        <v>0</v>
      </c>
      <c r="C32" s="140">
        <v>0</v>
      </c>
      <c r="D32" s="171">
        <v>0</v>
      </c>
      <c r="E32" s="140">
        <v>0</v>
      </c>
      <c r="F32" s="171">
        <v>0</v>
      </c>
      <c r="G32" s="140">
        <v>0</v>
      </c>
      <c r="H32" s="171">
        <v>0</v>
      </c>
      <c r="I32" s="140">
        <v>0</v>
      </c>
      <c r="J32" s="171">
        <v>0</v>
      </c>
      <c r="K32" s="140">
        <v>0</v>
      </c>
      <c r="L32" s="171">
        <f>SUM(B32,D32,F32,H32,J32)</f>
        <v>0</v>
      </c>
      <c r="M32" s="103">
        <f>(L32/125)*100</f>
        <v>0</v>
      </c>
    </row>
    <row r="33" spans="1:13" x14ac:dyDescent="0.35">
      <c r="A33" s="96" t="s">
        <v>12</v>
      </c>
      <c r="B33" s="171">
        <v>5</v>
      </c>
      <c r="C33" s="140">
        <v>10.204081632653061</v>
      </c>
      <c r="D33" s="171">
        <v>0</v>
      </c>
      <c r="E33" s="140">
        <v>0</v>
      </c>
      <c r="F33" s="171">
        <v>2</v>
      </c>
      <c r="G33" s="140">
        <v>5.8823529411764701</v>
      </c>
      <c r="H33" s="171">
        <v>3</v>
      </c>
      <c r="I33" s="140">
        <v>30</v>
      </c>
      <c r="J33" s="171">
        <v>3</v>
      </c>
      <c r="K33" s="140">
        <v>13.043478260869565</v>
      </c>
      <c r="L33" s="171">
        <f t="shared" ref="L33:L39" si="4">SUM(B33,D33,F33,H33,J33)</f>
        <v>13</v>
      </c>
      <c r="M33" s="103">
        <f t="shared" ref="M33:M39" si="5">(L33/125)*100</f>
        <v>10.4</v>
      </c>
    </row>
    <row r="34" spans="1:13" x14ac:dyDescent="0.35">
      <c r="A34" s="96" t="s">
        <v>13</v>
      </c>
      <c r="B34" s="171">
        <v>12</v>
      </c>
      <c r="C34" s="140">
        <v>24.489795918367346</v>
      </c>
      <c r="D34" s="171">
        <v>0</v>
      </c>
      <c r="E34" s="140">
        <v>0</v>
      </c>
      <c r="F34" s="171">
        <v>4</v>
      </c>
      <c r="G34" s="140">
        <v>11.76470588235294</v>
      </c>
      <c r="H34" s="171">
        <v>1</v>
      </c>
      <c r="I34" s="140">
        <v>10</v>
      </c>
      <c r="J34" s="171">
        <v>3</v>
      </c>
      <c r="K34" s="140">
        <v>13.043478260869565</v>
      </c>
      <c r="L34" s="171">
        <f t="shared" si="4"/>
        <v>20</v>
      </c>
      <c r="M34" s="103">
        <f t="shared" si="5"/>
        <v>16</v>
      </c>
    </row>
    <row r="35" spans="1:13" x14ac:dyDescent="0.35">
      <c r="A35" s="96" t="s">
        <v>14</v>
      </c>
      <c r="B35" s="171">
        <v>12</v>
      </c>
      <c r="C35" s="140">
        <v>24.489795918367346</v>
      </c>
      <c r="D35" s="171">
        <v>5</v>
      </c>
      <c r="E35" s="140">
        <v>55.555555555555557</v>
      </c>
      <c r="F35" s="171">
        <v>7</v>
      </c>
      <c r="G35" s="140">
        <v>20.588235294117645</v>
      </c>
      <c r="H35" s="171">
        <v>1</v>
      </c>
      <c r="I35" s="140">
        <v>10</v>
      </c>
      <c r="J35" s="171">
        <v>2</v>
      </c>
      <c r="K35" s="140">
        <v>8.695652173913043</v>
      </c>
      <c r="L35" s="171">
        <f t="shared" si="4"/>
        <v>27</v>
      </c>
      <c r="M35" s="103">
        <f t="shared" si="5"/>
        <v>21.6</v>
      </c>
    </row>
    <row r="36" spans="1:13" x14ac:dyDescent="0.35">
      <c r="A36" s="96" t="s">
        <v>15</v>
      </c>
      <c r="B36" s="171">
        <v>15</v>
      </c>
      <c r="C36" s="140">
        <v>30.612244897959183</v>
      </c>
      <c r="D36" s="171">
        <v>2</v>
      </c>
      <c r="E36" s="140">
        <v>22.222222222222221</v>
      </c>
      <c r="F36" s="171">
        <v>15</v>
      </c>
      <c r="G36" s="140">
        <v>44.117647058823529</v>
      </c>
      <c r="H36" s="171">
        <v>3</v>
      </c>
      <c r="I36" s="140">
        <v>30</v>
      </c>
      <c r="J36" s="171">
        <v>10</v>
      </c>
      <c r="K36" s="140">
        <v>43.478260869565219</v>
      </c>
      <c r="L36" s="171">
        <f t="shared" si="4"/>
        <v>45</v>
      </c>
      <c r="M36" s="103">
        <f t="shared" si="5"/>
        <v>36</v>
      </c>
    </row>
    <row r="37" spans="1:13" x14ac:dyDescent="0.35">
      <c r="A37" s="96" t="s">
        <v>16</v>
      </c>
      <c r="B37" s="171">
        <v>5</v>
      </c>
      <c r="C37" s="140">
        <v>10.204081632653061</v>
      </c>
      <c r="D37" s="171">
        <v>2</v>
      </c>
      <c r="E37" s="140">
        <v>22.222222222222221</v>
      </c>
      <c r="F37" s="171">
        <v>3</v>
      </c>
      <c r="G37" s="140">
        <v>8.8235294117647065</v>
      </c>
      <c r="H37" s="171">
        <v>0</v>
      </c>
      <c r="I37" s="140">
        <v>0</v>
      </c>
      <c r="J37" s="171">
        <v>5</v>
      </c>
      <c r="K37" s="140">
        <v>21.739130434782609</v>
      </c>
      <c r="L37" s="171">
        <f t="shared" si="4"/>
        <v>15</v>
      </c>
      <c r="M37" s="103">
        <f t="shared" si="5"/>
        <v>12</v>
      </c>
    </row>
    <row r="38" spans="1:13" x14ac:dyDescent="0.35">
      <c r="A38" s="96" t="s">
        <v>141</v>
      </c>
      <c r="B38" s="171">
        <v>0</v>
      </c>
      <c r="C38" s="140">
        <v>0</v>
      </c>
      <c r="D38" s="171">
        <v>0</v>
      </c>
      <c r="E38" s="140">
        <v>0</v>
      </c>
      <c r="F38" s="171">
        <v>0</v>
      </c>
      <c r="G38" s="140">
        <v>0</v>
      </c>
      <c r="H38" s="171">
        <v>0</v>
      </c>
      <c r="I38" s="140">
        <v>0</v>
      </c>
      <c r="J38" s="171">
        <v>0</v>
      </c>
      <c r="K38" s="140">
        <v>0</v>
      </c>
      <c r="L38" s="171">
        <f t="shared" si="4"/>
        <v>0</v>
      </c>
      <c r="M38" s="103">
        <f t="shared" si="5"/>
        <v>0</v>
      </c>
    </row>
    <row r="39" spans="1:13" x14ac:dyDescent="0.35">
      <c r="A39" s="96" t="s">
        <v>18</v>
      </c>
      <c r="B39" s="171">
        <v>0</v>
      </c>
      <c r="C39" s="140">
        <v>0</v>
      </c>
      <c r="D39" s="171">
        <v>0</v>
      </c>
      <c r="E39" s="140">
        <v>0</v>
      </c>
      <c r="F39" s="171">
        <v>3</v>
      </c>
      <c r="G39" s="140">
        <v>8.8235294117647065</v>
      </c>
      <c r="H39" s="171">
        <v>2</v>
      </c>
      <c r="I39" s="140">
        <v>20</v>
      </c>
      <c r="J39" s="171">
        <v>0</v>
      </c>
      <c r="K39" s="140">
        <v>0</v>
      </c>
      <c r="L39" s="171">
        <f t="shared" si="4"/>
        <v>5</v>
      </c>
      <c r="M39" s="103">
        <f t="shared" si="5"/>
        <v>4</v>
      </c>
    </row>
    <row r="40" spans="1:13" ht="16" thickBot="1" x14ac:dyDescent="0.4">
      <c r="A40" s="97" t="s">
        <v>7</v>
      </c>
      <c r="B40" s="101">
        <f>SUM(B32:B39)</f>
        <v>49</v>
      </c>
      <c r="C40" s="101">
        <f t="shared" ref="C40:M40" si="6">SUM(C32:C39)</f>
        <v>100</v>
      </c>
      <c r="D40" s="101">
        <f t="shared" si="6"/>
        <v>9</v>
      </c>
      <c r="E40" s="101">
        <f t="shared" si="6"/>
        <v>100</v>
      </c>
      <c r="F40" s="101">
        <f t="shared" si="6"/>
        <v>34</v>
      </c>
      <c r="G40" s="101">
        <f t="shared" si="6"/>
        <v>100</v>
      </c>
      <c r="H40" s="101">
        <f t="shared" si="6"/>
        <v>10</v>
      </c>
      <c r="I40" s="101">
        <f t="shared" si="6"/>
        <v>100</v>
      </c>
      <c r="J40" s="101">
        <f t="shared" si="6"/>
        <v>23</v>
      </c>
      <c r="K40" s="101">
        <f t="shared" si="6"/>
        <v>100</v>
      </c>
      <c r="L40" s="101">
        <f t="shared" si="6"/>
        <v>125</v>
      </c>
      <c r="M40" s="102">
        <f t="shared" si="6"/>
        <v>100</v>
      </c>
    </row>
    <row r="41" spans="1:13" ht="16" thickBot="1" x14ac:dyDescent="0.4"/>
    <row r="42" spans="1:13" x14ac:dyDescent="0.35">
      <c r="A42" s="5" t="s">
        <v>213</v>
      </c>
      <c r="B42" s="231" t="s">
        <v>400</v>
      </c>
      <c r="C42" s="231"/>
      <c r="D42" s="231" t="s">
        <v>401</v>
      </c>
      <c r="E42" s="231"/>
      <c r="F42" s="231" t="s">
        <v>402</v>
      </c>
      <c r="G42" s="231"/>
      <c r="H42" s="231" t="s">
        <v>407</v>
      </c>
      <c r="I42" s="231"/>
      <c r="J42" s="231" t="s">
        <v>408</v>
      </c>
      <c r="K42" s="231"/>
      <c r="L42" s="231" t="s">
        <v>7</v>
      </c>
      <c r="M42" s="232"/>
    </row>
    <row r="43" spans="1:13" x14ac:dyDescent="0.35">
      <c r="A43" s="96" t="s">
        <v>221</v>
      </c>
      <c r="B43" s="128" t="s">
        <v>55</v>
      </c>
      <c r="C43" s="128" t="s">
        <v>56</v>
      </c>
      <c r="D43" s="128" t="s">
        <v>55</v>
      </c>
      <c r="E43" s="128" t="s">
        <v>56</v>
      </c>
      <c r="F43" s="128" t="s">
        <v>55</v>
      </c>
      <c r="G43" s="128" t="s">
        <v>56</v>
      </c>
      <c r="H43" s="128" t="s">
        <v>55</v>
      </c>
      <c r="I43" s="128" t="s">
        <v>56</v>
      </c>
      <c r="J43" s="128" t="s">
        <v>55</v>
      </c>
      <c r="K43" s="128" t="s">
        <v>56</v>
      </c>
      <c r="L43" s="128" t="s">
        <v>55</v>
      </c>
      <c r="M43" s="130" t="s">
        <v>56</v>
      </c>
    </row>
    <row r="44" spans="1:13" x14ac:dyDescent="0.35">
      <c r="A44" s="96" t="s">
        <v>20</v>
      </c>
      <c r="B44" s="171">
        <v>31</v>
      </c>
      <c r="C44" s="140">
        <v>63.265306122448983</v>
      </c>
      <c r="D44" s="171">
        <v>1</v>
      </c>
      <c r="E44" s="140">
        <v>11.111111111111111</v>
      </c>
      <c r="F44" s="171">
        <v>5</v>
      </c>
      <c r="G44" s="140">
        <v>14.705882352941178</v>
      </c>
      <c r="H44" s="171">
        <v>3</v>
      </c>
      <c r="I44" s="140">
        <v>30</v>
      </c>
      <c r="J44" s="171">
        <v>5</v>
      </c>
      <c r="K44" s="140">
        <v>21.739130434782609</v>
      </c>
      <c r="L44" s="171">
        <f>SUM(B44,D44,F44,H44,J44)</f>
        <v>45</v>
      </c>
      <c r="M44" s="103">
        <f>(L44/125)*100</f>
        <v>36</v>
      </c>
    </row>
    <row r="45" spans="1:13" x14ac:dyDescent="0.35">
      <c r="A45" s="96" t="s">
        <v>21</v>
      </c>
      <c r="B45" s="171">
        <v>18</v>
      </c>
      <c r="C45" s="140">
        <v>36.734693877551024</v>
      </c>
      <c r="D45" s="171">
        <v>8</v>
      </c>
      <c r="E45" s="140">
        <v>88.888888888888886</v>
      </c>
      <c r="F45" s="171">
        <v>26</v>
      </c>
      <c r="G45" s="140">
        <v>76.470588235294116</v>
      </c>
      <c r="H45" s="171">
        <v>5</v>
      </c>
      <c r="I45" s="140">
        <v>50</v>
      </c>
      <c r="J45" s="171">
        <v>18</v>
      </c>
      <c r="K45" s="140">
        <v>78.260869565217391</v>
      </c>
      <c r="L45" s="171">
        <f t="shared" ref="L45:L46" si="7">SUM(B45,D45,F45,H45,J45)</f>
        <v>75</v>
      </c>
      <c r="M45" s="103">
        <f t="shared" ref="M45:M46" si="8">(L45/125)*100</f>
        <v>60</v>
      </c>
    </row>
    <row r="46" spans="1:13" x14ac:dyDescent="0.35">
      <c r="A46" s="96" t="s">
        <v>385</v>
      </c>
      <c r="B46" s="171">
        <v>0</v>
      </c>
      <c r="C46" s="140">
        <v>0</v>
      </c>
      <c r="D46" s="171">
        <v>0</v>
      </c>
      <c r="E46" s="140">
        <v>0</v>
      </c>
      <c r="F46" s="171">
        <v>3</v>
      </c>
      <c r="G46" s="140">
        <v>8.8235294117647065</v>
      </c>
      <c r="H46" s="171">
        <v>2</v>
      </c>
      <c r="I46" s="140">
        <v>20</v>
      </c>
      <c r="J46" s="171">
        <v>0</v>
      </c>
      <c r="K46" s="140">
        <v>0</v>
      </c>
      <c r="L46" s="171">
        <f t="shared" si="7"/>
        <v>5</v>
      </c>
      <c r="M46" s="103">
        <f t="shared" si="8"/>
        <v>4</v>
      </c>
    </row>
    <row r="47" spans="1:13" ht="16" thickBot="1" x14ac:dyDescent="0.4">
      <c r="A47" s="97" t="s">
        <v>7</v>
      </c>
      <c r="B47" s="101">
        <f>SUM(B44:B46)</f>
        <v>49</v>
      </c>
      <c r="C47" s="101">
        <f t="shared" ref="C47:M47" si="9">SUM(C44:C46)</f>
        <v>100</v>
      </c>
      <c r="D47" s="101">
        <f t="shared" si="9"/>
        <v>9</v>
      </c>
      <c r="E47" s="101">
        <f t="shared" si="9"/>
        <v>100</v>
      </c>
      <c r="F47" s="101">
        <f t="shared" si="9"/>
        <v>34</v>
      </c>
      <c r="G47" s="101">
        <f t="shared" si="9"/>
        <v>100</v>
      </c>
      <c r="H47" s="101">
        <f t="shared" si="9"/>
        <v>10</v>
      </c>
      <c r="I47" s="101">
        <f t="shared" si="9"/>
        <v>100</v>
      </c>
      <c r="J47" s="101">
        <f t="shared" si="9"/>
        <v>23</v>
      </c>
      <c r="K47" s="101">
        <f t="shared" si="9"/>
        <v>100</v>
      </c>
      <c r="L47" s="101">
        <f t="shared" si="9"/>
        <v>125</v>
      </c>
      <c r="M47" s="102">
        <f t="shared" si="9"/>
        <v>100</v>
      </c>
    </row>
    <row r="48" spans="1:13" ht="16" thickBot="1" x14ac:dyDescent="0.4"/>
    <row r="49" spans="1:13" x14ac:dyDescent="0.35">
      <c r="A49" s="5" t="s">
        <v>30</v>
      </c>
      <c r="B49" s="231" t="s">
        <v>400</v>
      </c>
      <c r="C49" s="231"/>
      <c r="D49" s="231" t="s">
        <v>401</v>
      </c>
      <c r="E49" s="231"/>
      <c r="F49" s="231" t="s">
        <v>402</v>
      </c>
      <c r="G49" s="231"/>
      <c r="H49" s="231" t="s">
        <v>407</v>
      </c>
      <c r="I49" s="231"/>
      <c r="J49" s="231" t="s">
        <v>408</v>
      </c>
      <c r="K49" s="231"/>
      <c r="L49" s="231" t="s">
        <v>7</v>
      </c>
      <c r="M49" s="232"/>
    </row>
    <row r="50" spans="1:13" x14ac:dyDescent="0.35">
      <c r="A50" s="96" t="s">
        <v>210</v>
      </c>
      <c r="B50" s="128" t="s">
        <v>55</v>
      </c>
      <c r="C50" s="128" t="s">
        <v>56</v>
      </c>
      <c r="D50" s="128" t="s">
        <v>55</v>
      </c>
      <c r="E50" s="128" t="s">
        <v>56</v>
      </c>
      <c r="F50" s="128" t="s">
        <v>55</v>
      </c>
      <c r="G50" s="128" t="s">
        <v>56</v>
      </c>
      <c r="H50" s="128" t="s">
        <v>55</v>
      </c>
      <c r="I50" s="128" t="s">
        <v>56</v>
      </c>
      <c r="J50" s="128" t="s">
        <v>55</v>
      </c>
      <c r="K50" s="128" t="s">
        <v>56</v>
      </c>
      <c r="L50" s="128" t="s">
        <v>55</v>
      </c>
      <c r="M50" s="130" t="s">
        <v>56</v>
      </c>
    </row>
    <row r="51" spans="1:13" x14ac:dyDescent="0.35">
      <c r="A51" s="96" t="s">
        <v>23</v>
      </c>
      <c r="B51" s="171">
        <v>3</v>
      </c>
      <c r="C51" s="140">
        <v>6.1224489795918364</v>
      </c>
      <c r="D51" s="171">
        <v>0</v>
      </c>
      <c r="E51" s="140">
        <v>0</v>
      </c>
      <c r="F51" s="171">
        <v>0</v>
      </c>
      <c r="G51" s="140">
        <v>0</v>
      </c>
      <c r="H51" s="171">
        <v>0</v>
      </c>
      <c r="I51" s="140">
        <v>0</v>
      </c>
      <c r="J51" s="171">
        <v>0</v>
      </c>
      <c r="K51" s="140">
        <v>0</v>
      </c>
      <c r="L51" s="171">
        <f>SUM(B51,D51,F51,H51,J51)</f>
        <v>3</v>
      </c>
      <c r="M51" s="103">
        <f>(L51/125)*100</f>
        <v>2.4</v>
      </c>
    </row>
    <row r="52" spans="1:13" x14ac:dyDescent="0.35">
      <c r="A52" s="96" t="s">
        <v>25</v>
      </c>
      <c r="B52" s="171">
        <v>2</v>
      </c>
      <c r="C52" s="140">
        <v>4.0816326530612246</v>
      </c>
      <c r="D52" s="171">
        <v>0</v>
      </c>
      <c r="E52" s="140">
        <v>0</v>
      </c>
      <c r="F52" s="171">
        <v>0</v>
      </c>
      <c r="G52" s="140">
        <v>0</v>
      </c>
      <c r="H52" s="171">
        <v>0</v>
      </c>
      <c r="I52" s="140">
        <v>0</v>
      </c>
      <c r="J52" s="171">
        <v>2</v>
      </c>
      <c r="K52" s="140">
        <v>8.695652173913043</v>
      </c>
      <c r="L52" s="171">
        <f t="shared" ref="L52:L56" si="10">SUM(B52,D52,F52,H52,J52)</f>
        <v>4</v>
      </c>
      <c r="M52" s="103">
        <f t="shared" ref="M52:M56" si="11">(L52/125)*100</f>
        <v>3.2</v>
      </c>
    </row>
    <row r="53" spans="1:13" x14ac:dyDescent="0.35">
      <c r="A53" s="96" t="s">
        <v>26</v>
      </c>
      <c r="B53" s="171">
        <v>2</v>
      </c>
      <c r="C53" s="140">
        <v>4.0816326530612246</v>
      </c>
      <c r="D53" s="171">
        <v>0</v>
      </c>
      <c r="E53" s="140">
        <v>0</v>
      </c>
      <c r="F53" s="171">
        <v>0</v>
      </c>
      <c r="G53" s="140">
        <v>0</v>
      </c>
      <c r="H53" s="171">
        <v>0</v>
      </c>
      <c r="I53" s="140">
        <v>0</v>
      </c>
      <c r="J53" s="171">
        <v>0</v>
      </c>
      <c r="K53" s="140">
        <v>0</v>
      </c>
      <c r="L53" s="171">
        <f t="shared" si="10"/>
        <v>2</v>
      </c>
      <c r="M53" s="103">
        <f t="shared" si="11"/>
        <v>1.6</v>
      </c>
    </row>
    <row r="54" spans="1:13" x14ac:dyDescent="0.35">
      <c r="A54" s="142" t="s">
        <v>415</v>
      </c>
      <c r="B54" s="137">
        <f>SUM(B51:B53)</f>
        <v>7</v>
      </c>
      <c r="C54" s="147">
        <f t="shared" ref="C54" si="12">SUM(C51:C53)</f>
        <v>14.285714285714285</v>
      </c>
      <c r="D54" s="176">
        <f t="shared" ref="D54" si="13">SUM(D51:D53)</f>
        <v>0</v>
      </c>
      <c r="E54" s="147">
        <f t="shared" ref="E54" si="14">SUM(E51:E53)</f>
        <v>0</v>
      </c>
      <c r="F54" s="176">
        <f t="shared" ref="F54" si="15">SUM(F51:F53)</f>
        <v>0</v>
      </c>
      <c r="G54" s="147">
        <f t="shared" ref="G54" si="16">SUM(G51:G53)</f>
        <v>0</v>
      </c>
      <c r="H54" s="176">
        <f t="shared" ref="H54" si="17">SUM(H51:H53)</f>
        <v>0</v>
      </c>
      <c r="I54" s="147">
        <f t="shared" ref="I54" si="18">SUM(I51:I53)</f>
        <v>0</v>
      </c>
      <c r="J54" s="176">
        <f t="shared" ref="J54" si="19">SUM(J51:J53)</f>
        <v>2</v>
      </c>
      <c r="K54" s="147">
        <f t="shared" ref="K54" si="20">SUM(K51:K53)</f>
        <v>8.695652173913043</v>
      </c>
      <c r="L54" s="137">
        <f t="shared" si="10"/>
        <v>9</v>
      </c>
      <c r="M54" s="143">
        <f t="shared" si="11"/>
        <v>7.1999999999999993</v>
      </c>
    </row>
    <row r="55" spans="1:13" x14ac:dyDescent="0.35">
      <c r="A55" s="96" t="s">
        <v>24</v>
      </c>
      <c r="B55" s="171">
        <v>33</v>
      </c>
      <c r="C55" s="140">
        <v>67.346938775510196</v>
      </c>
      <c r="D55" s="171">
        <v>7</v>
      </c>
      <c r="E55" s="140">
        <v>77.777777777777786</v>
      </c>
      <c r="F55" s="171">
        <v>30</v>
      </c>
      <c r="G55" s="140">
        <v>88.235294117647058</v>
      </c>
      <c r="H55" s="171">
        <v>6</v>
      </c>
      <c r="I55" s="140">
        <v>60</v>
      </c>
      <c r="J55" s="171">
        <v>14</v>
      </c>
      <c r="K55" s="140">
        <v>60.869565217391312</v>
      </c>
      <c r="L55" s="171">
        <f t="shared" si="10"/>
        <v>90</v>
      </c>
      <c r="M55" s="103">
        <f t="shared" si="11"/>
        <v>72</v>
      </c>
    </row>
    <row r="56" spans="1:13" x14ac:dyDescent="0.35">
      <c r="A56" s="96" t="s">
        <v>272</v>
      </c>
      <c r="B56" s="171">
        <v>9</v>
      </c>
      <c r="C56" s="140">
        <v>18.367346938775512</v>
      </c>
      <c r="D56" s="171">
        <v>2</v>
      </c>
      <c r="E56" s="140">
        <v>22.222222222222221</v>
      </c>
      <c r="F56" s="171">
        <v>4</v>
      </c>
      <c r="G56" s="140">
        <v>11.76470588235294</v>
      </c>
      <c r="H56" s="171">
        <v>4</v>
      </c>
      <c r="I56" s="140">
        <v>40</v>
      </c>
      <c r="J56" s="171">
        <v>7</v>
      </c>
      <c r="K56" s="140">
        <v>30.434782608695656</v>
      </c>
      <c r="L56" s="171">
        <f t="shared" si="10"/>
        <v>26</v>
      </c>
      <c r="M56" s="103">
        <f t="shared" si="11"/>
        <v>20.8</v>
      </c>
    </row>
    <row r="57" spans="1:13" ht="16" thickBot="1" x14ac:dyDescent="0.4">
      <c r="A57" s="97" t="s">
        <v>7</v>
      </c>
      <c r="B57" s="101">
        <f>SUM(B51:B53,B55,B56)</f>
        <v>49</v>
      </c>
      <c r="C57" s="101">
        <f t="shared" ref="C57:M57" si="21">SUM(C51:C53,C55,C56)</f>
        <v>100</v>
      </c>
      <c r="D57" s="101">
        <f t="shared" si="21"/>
        <v>9</v>
      </c>
      <c r="E57" s="101">
        <f t="shared" si="21"/>
        <v>100</v>
      </c>
      <c r="F57" s="101">
        <f t="shared" si="21"/>
        <v>34</v>
      </c>
      <c r="G57" s="101">
        <f t="shared" si="21"/>
        <v>100</v>
      </c>
      <c r="H57" s="101">
        <f t="shared" si="21"/>
        <v>10</v>
      </c>
      <c r="I57" s="101">
        <f t="shared" si="21"/>
        <v>100</v>
      </c>
      <c r="J57" s="101">
        <f t="shared" si="21"/>
        <v>23</v>
      </c>
      <c r="K57" s="101">
        <f t="shared" si="21"/>
        <v>100.00000000000001</v>
      </c>
      <c r="L57" s="101">
        <f t="shared" si="21"/>
        <v>125</v>
      </c>
      <c r="M57" s="102">
        <f t="shared" si="21"/>
        <v>100</v>
      </c>
    </row>
    <row r="58" spans="1:13" ht="16" thickBot="1" x14ac:dyDescent="0.4"/>
    <row r="59" spans="1:13" x14ac:dyDescent="0.35">
      <c r="A59" s="5" t="s">
        <v>41</v>
      </c>
      <c r="B59" s="231" t="s">
        <v>400</v>
      </c>
      <c r="C59" s="231"/>
      <c r="D59" s="231" t="s">
        <v>401</v>
      </c>
      <c r="E59" s="231"/>
      <c r="F59" s="231" t="s">
        <v>402</v>
      </c>
      <c r="G59" s="231"/>
      <c r="H59" s="231" t="s">
        <v>407</v>
      </c>
      <c r="I59" s="231"/>
      <c r="J59" s="231" t="s">
        <v>408</v>
      </c>
      <c r="K59" s="231"/>
      <c r="L59" s="231" t="s">
        <v>7</v>
      </c>
      <c r="M59" s="232"/>
    </row>
    <row r="60" spans="1:13" x14ac:dyDescent="0.35">
      <c r="A60" s="96" t="s">
        <v>211</v>
      </c>
      <c r="B60" s="128" t="s">
        <v>55</v>
      </c>
      <c r="C60" s="128" t="s">
        <v>56</v>
      </c>
      <c r="D60" s="128" t="s">
        <v>55</v>
      </c>
      <c r="E60" s="128" t="s">
        <v>56</v>
      </c>
      <c r="F60" s="128" t="s">
        <v>55</v>
      </c>
      <c r="G60" s="128" t="s">
        <v>56</v>
      </c>
      <c r="H60" s="128" t="s">
        <v>55</v>
      </c>
      <c r="I60" s="128" t="s">
        <v>56</v>
      </c>
      <c r="J60" s="128" t="s">
        <v>55</v>
      </c>
      <c r="K60" s="128" t="s">
        <v>56</v>
      </c>
      <c r="L60" s="128" t="s">
        <v>55</v>
      </c>
      <c r="M60" s="130" t="s">
        <v>56</v>
      </c>
    </row>
    <row r="61" spans="1:13" x14ac:dyDescent="0.35">
      <c r="A61" s="96" t="s">
        <v>31</v>
      </c>
      <c r="B61" s="171">
        <v>11</v>
      </c>
      <c r="C61" s="140">
        <v>22.448979591836736</v>
      </c>
      <c r="D61" s="171">
        <v>0</v>
      </c>
      <c r="E61" s="140">
        <v>0</v>
      </c>
      <c r="F61" s="171">
        <v>6</v>
      </c>
      <c r="G61" s="140">
        <v>17.647058823529413</v>
      </c>
      <c r="H61" s="171">
        <v>1</v>
      </c>
      <c r="I61" s="140">
        <v>10</v>
      </c>
      <c r="J61" s="171">
        <v>4</v>
      </c>
      <c r="K61" s="140">
        <v>17.391304347826086</v>
      </c>
      <c r="L61" s="171">
        <f>SUM(B61,D61,F61,H61,J61)</f>
        <v>22</v>
      </c>
      <c r="M61" s="103">
        <f>(L61/125)*100</f>
        <v>17.599999999999998</v>
      </c>
    </row>
    <row r="62" spans="1:13" x14ac:dyDescent="0.35">
      <c r="A62" s="96" t="s">
        <v>32</v>
      </c>
      <c r="B62" s="171">
        <v>1</v>
      </c>
      <c r="C62" s="140">
        <v>2.0408163265306123</v>
      </c>
      <c r="D62" s="171">
        <v>0</v>
      </c>
      <c r="E62" s="140">
        <v>0</v>
      </c>
      <c r="F62" s="171">
        <v>0</v>
      </c>
      <c r="G62" s="140">
        <v>0</v>
      </c>
      <c r="H62" s="171">
        <v>0</v>
      </c>
      <c r="I62" s="140">
        <v>0</v>
      </c>
      <c r="J62" s="171">
        <v>1</v>
      </c>
      <c r="K62" s="140">
        <v>4.3478260869565215</v>
      </c>
      <c r="L62" s="171">
        <f t="shared" ref="L62:L70" si="22">SUM(B62,D62,F62,H62,J62)</f>
        <v>2</v>
      </c>
      <c r="M62" s="103">
        <f t="shared" ref="M62:M70" si="23">(L62/125)*100</f>
        <v>1.6</v>
      </c>
    </row>
    <row r="63" spans="1:13" x14ac:dyDescent="0.35">
      <c r="A63" s="96" t="s">
        <v>33</v>
      </c>
      <c r="B63" s="171">
        <v>19</v>
      </c>
      <c r="C63" s="140">
        <v>38.775510204081634</v>
      </c>
      <c r="D63" s="171">
        <v>3</v>
      </c>
      <c r="E63" s="140">
        <v>33.333333333333329</v>
      </c>
      <c r="F63" s="171">
        <v>15</v>
      </c>
      <c r="G63" s="140">
        <v>44.117647058823529</v>
      </c>
      <c r="H63" s="171">
        <v>4</v>
      </c>
      <c r="I63" s="140">
        <v>40</v>
      </c>
      <c r="J63" s="171">
        <v>5</v>
      </c>
      <c r="K63" s="140">
        <v>21.739130434782609</v>
      </c>
      <c r="L63" s="171">
        <f t="shared" si="22"/>
        <v>46</v>
      </c>
      <c r="M63" s="103">
        <f t="shared" si="23"/>
        <v>36.799999999999997</v>
      </c>
    </row>
    <row r="64" spans="1:13" x14ac:dyDescent="0.35">
      <c r="A64" s="96" t="s">
        <v>34</v>
      </c>
      <c r="B64" s="171">
        <v>1</v>
      </c>
      <c r="C64" s="140">
        <v>2.0408163265306123</v>
      </c>
      <c r="D64" s="171">
        <v>0</v>
      </c>
      <c r="E64" s="140">
        <v>0</v>
      </c>
      <c r="F64" s="171">
        <v>0</v>
      </c>
      <c r="G64" s="140">
        <v>0</v>
      </c>
      <c r="H64" s="171">
        <v>0</v>
      </c>
      <c r="I64" s="140">
        <v>0</v>
      </c>
      <c r="J64" s="171">
        <v>0</v>
      </c>
      <c r="K64" s="140">
        <v>0</v>
      </c>
      <c r="L64" s="171">
        <f t="shared" si="22"/>
        <v>1</v>
      </c>
      <c r="M64" s="103">
        <f t="shared" si="23"/>
        <v>0.8</v>
      </c>
    </row>
    <row r="65" spans="1:13" x14ac:dyDescent="0.35">
      <c r="A65" s="96" t="s">
        <v>35</v>
      </c>
      <c r="B65" s="171">
        <v>0</v>
      </c>
      <c r="C65" s="140">
        <v>0</v>
      </c>
      <c r="D65" s="171">
        <v>0</v>
      </c>
      <c r="E65" s="140">
        <v>0</v>
      </c>
      <c r="F65" s="171">
        <v>0</v>
      </c>
      <c r="G65" s="140">
        <v>0</v>
      </c>
      <c r="H65" s="171">
        <v>0</v>
      </c>
      <c r="I65" s="140">
        <v>0</v>
      </c>
      <c r="J65" s="171">
        <v>1</v>
      </c>
      <c r="K65" s="140">
        <v>4.3478260869565215</v>
      </c>
      <c r="L65" s="171">
        <f t="shared" si="22"/>
        <v>1</v>
      </c>
      <c r="M65" s="103">
        <f t="shared" si="23"/>
        <v>0.8</v>
      </c>
    </row>
    <row r="66" spans="1:13" x14ac:dyDescent="0.35">
      <c r="A66" s="96" t="s">
        <v>36</v>
      </c>
      <c r="B66" s="171">
        <v>0</v>
      </c>
      <c r="C66" s="140">
        <v>0</v>
      </c>
      <c r="D66" s="171">
        <v>0</v>
      </c>
      <c r="E66" s="140">
        <v>0</v>
      </c>
      <c r="F66" s="171">
        <v>0</v>
      </c>
      <c r="G66" s="140">
        <v>0</v>
      </c>
      <c r="H66" s="171">
        <v>0</v>
      </c>
      <c r="I66" s="140">
        <v>0</v>
      </c>
      <c r="J66" s="171">
        <v>0</v>
      </c>
      <c r="K66" s="140">
        <v>0</v>
      </c>
      <c r="L66" s="171">
        <f t="shared" si="22"/>
        <v>0</v>
      </c>
      <c r="M66" s="103">
        <f t="shared" si="23"/>
        <v>0</v>
      </c>
    </row>
    <row r="67" spans="1:13" x14ac:dyDescent="0.35">
      <c r="A67" s="96" t="s">
        <v>37</v>
      </c>
      <c r="B67" s="171">
        <v>1</v>
      </c>
      <c r="C67" s="140">
        <v>2.0408163265306123</v>
      </c>
      <c r="D67" s="171">
        <v>0</v>
      </c>
      <c r="E67" s="140">
        <v>0</v>
      </c>
      <c r="F67" s="171">
        <v>0</v>
      </c>
      <c r="G67" s="140">
        <v>0</v>
      </c>
      <c r="H67" s="171">
        <v>0</v>
      </c>
      <c r="I67" s="140">
        <v>0</v>
      </c>
      <c r="J67" s="171">
        <v>0</v>
      </c>
      <c r="K67" s="140">
        <v>0</v>
      </c>
      <c r="L67" s="171">
        <f t="shared" si="22"/>
        <v>1</v>
      </c>
      <c r="M67" s="103">
        <f t="shared" si="23"/>
        <v>0.8</v>
      </c>
    </row>
    <row r="68" spans="1:13" x14ac:dyDescent="0.35">
      <c r="A68" s="96" t="s">
        <v>38</v>
      </c>
      <c r="B68" s="171">
        <v>0</v>
      </c>
      <c r="C68" s="140">
        <v>0</v>
      </c>
      <c r="D68" s="171">
        <v>0</v>
      </c>
      <c r="E68" s="140">
        <v>0</v>
      </c>
      <c r="F68" s="171">
        <v>0</v>
      </c>
      <c r="G68" s="140">
        <v>0</v>
      </c>
      <c r="H68" s="171">
        <v>0</v>
      </c>
      <c r="I68" s="140">
        <v>0</v>
      </c>
      <c r="J68" s="171">
        <v>0</v>
      </c>
      <c r="K68" s="140">
        <v>0</v>
      </c>
      <c r="L68" s="171">
        <f t="shared" si="22"/>
        <v>0</v>
      </c>
      <c r="M68" s="103">
        <f t="shared" si="23"/>
        <v>0</v>
      </c>
    </row>
    <row r="69" spans="1:13" x14ac:dyDescent="0.35">
      <c r="A69" s="96" t="s">
        <v>39</v>
      </c>
      <c r="B69" s="171">
        <v>3</v>
      </c>
      <c r="C69" s="140">
        <v>6.1224489795918364</v>
      </c>
      <c r="D69" s="171">
        <v>1</v>
      </c>
      <c r="E69" s="140">
        <v>11.111111111111111</v>
      </c>
      <c r="F69" s="171">
        <v>7</v>
      </c>
      <c r="G69" s="140">
        <v>20.588235294117645</v>
      </c>
      <c r="H69" s="171">
        <v>2</v>
      </c>
      <c r="I69" s="140">
        <v>20</v>
      </c>
      <c r="J69" s="171">
        <v>6</v>
      </c>
      <c r="K69" s="140">
        <v>26.086956521739129</v>
      </c>
      <c r="L69" s="171">
        <f t="shared" si="22"/>
        <v>19</v>
      </c>
      <c r="M69" s="103">
        <f t="shared" si="23"/>
        <v>15.2</v>
      </c>
    </row>
    <row r="70" spans="1:13" x14ac:dyDescent="0.35">
      <c r="A70" s="96" t="s">
        <v>416</v>
      </c>
      <c r="B70" s="171">
        <v>13</v>
      </c>
      <c r="C70" s="140">
        <v>26.530612244897959</v>
      </c>
      <c r="D70" s="171">
        <v>5</v>
      </c>
      <c r="E70" s="140">
        <v>55.555555555555557</v>
      </c>
      <c r="F70" s="171">
        <v>6</v>
      </c>
      <c r="G70" s="140">
        <v>17.647058823529413</v>
      </c>
      <c r="H70" s="171">
        <v>3</v>
      </c>
      <c r="I70" s="140">
        <v>30</v>
      </c>
      <c r="J70" s="171">
        <v>6</v>
      </c>
      <c r="K70" s="140">
        <v>26.086956521739129</v>
      </c>
      <c r="L70" s="171">
        <f t="shared" si="22"/>
        <v>33</v>
      </c>
      <c r="M70" s="103">
        <f t="shared" si="23"/>
        <v>26.400000000000002</v>
      </c>
    </row>
    <row r="71" spans="1:13" ht="16" thickBot="1" x14ac:dyDescent="0.4">
      <c r="A71" s="97" t="s">
        <v>7</v>
      </c>
      <c r="B71" s="101">
        <f>SUM(B61:B70)</f>
        <v>49</v>
      </c>
      <c r="C71" s="101">
        <f t="shared" ref="C71:M71" si="24">SUM(C61:C70)</f>
        <v>100</v>
      </c>
      <c r="D71" s="101">
        <f t="shared" si="24"/>
        <v>9</v>
      </c>
      <c r="E71" s="101">
        <f t="shared" si="24"/>
        <v>100</v>
      </c>
      <c r="F71" s="101">
        <f t="shared" si="24"/>
        <v>34</v>
      </c>
      <c r="G71" s="101">
        <f t="shared" si="24"/>
        <v>100</v>
      </c>
      <c r="H71" s="101">
        <f t="shared" si="24"/>
        <v>10</v>
      </c>
      <c r="I71" s="101">
        <f t="shared" si="24"/>
        <v>100</v>
      </c>
      <c r="J71" s="101">
        <f t="shared" si="24"/>
        <v>23</v>
      </c>
      <c r="K71" s="101">
        <f t="shared" si="24"/>
        <v>100</v>
      </c>
      <c r="L71" s="101">
        <f t="shared" si="24"/>
        <v>125</v>
      </c>
      <c r="M71" s="102">
        <f t="shared" si="24"/>
        <v>100</v>
      </c>
    </row>
    <row r="72" spans="1:13" ht="16" thickBot="1" x14ac:dyDescent="0.4"/>
    <row r="73" spans="1:13" x14ac:dyDescent="0.35">
      <c r="A73" s="5" t="s">
        <v>45</v>
      </c>
      <c r="B73" s="231" t="s">
        <v>400</v>
      </c>
      <c r="C73" s="231"/>
      <c r="D73" s="231" t="s">
        <v>401</v>
      </c>
      <c r="E73" s="231"/>
      <c r="F73" s="231" t="s">
        <v>402</v>
      </c>
      <c r="G73" s="231"/>
      <c r="H73" s="231" t="s">
        <v>407</v>
      </c>
      <c r="I73" s="231"/>
      <c r="J73" s="231" t="s">
        <v>408</v>
      </c>
      <c r="K73" s="231"/>
      <c r="L73" s="231" t="s">
        <v>7</v>
      </c>
      <c r="M73" s="232"/>
    </row>
    <row r="74" spans="1:13" x14ac:dyDescent="0.35">
      <c r="A74" s="96" t="s">
        <v>212</v>
      </c>
      <c r="B74" s="128" t="s">
        <v>55</v>
      </c>
      <c r="C74" s="128" t="s">
        <v>56</v>
      </c>
      <c r="D74" s="128" t="s">
        <v>55</v>
      </c>
      <c r="E74" s="128" t="s">
        <v>56</v>
      </c>
      <c r="F74" s="128" t="s">
        <v>55</v>
      </c>
      <c r="G74" s="128" t="s">
        <v>56</v>
      </c>
      <c r="H74" s="128" t="s">
        <v>55</v>
      </c>
      <c r="I74" s="128" t="s">
        <v>56</v>
      </c>
      <c r="J74" s="128" t="s">
        <v>55</v>
      </c>
      <c r="K74" s="128" t="s">
        <v>56</v>
      </c>
      <c r="L74" s="128" t="s">
        <v>55</v>
      </c>
      <c r="M74" s="130" t="s">
        <v>56</v>
      </c>
    </row>
    <row r="75" spans="1:13" x14ac:dyDescent="0.35">
      <c r="A75" s="96" t="s">
        <v>42</v>
      </c>
      <c r="B75" s="171">
        <v>4</v>
      </c>
      <c r="C75" s="140">
        <v>8.1632653061224492</v>
      </c>
      <c r="D75" s="171">
        <v>1</v>
      </c>
      <c r="E75" s="140">
        <v>11.111111111111111</v>
      </c>
      <c r="F75" s="171">
        <v>2</v>
      </c>
      <c r="G75" s="140">
        <v>5.8823529411764701</v>
      </c>
      <c r="H75" s="171">
        <v>1</v>
      </c>
      <c r="I75" s="140">
        <v>10</v>
      </c>
      <c r="J75" s="171">
        <v>3</v>
      </c>
      <c r="K75" s="140">
        <v>13.043478260869565</v>
      </c>
      <c r="L75" s="171">
        <f>SUM(B75,D75,F75,H75,J75)</f>
        <v>11</v>
      </c>
      <c r="M75" s="103">
        <f>(L75/125)*100</f>
        <v>8.7999999999999989</v>
      </c>
    </row>
    <row r="76" spans="1:13" x14ac:dyDescent="0.35">
      <c r="A76" s="96" t="s">
        <v>43</v>
      </c>
      <c r="B76" s="171">
        <v>34</v>
      </c>
      <c r="C76" s="140">
        <v>69.387755102040813</v>
      </c>
      <c r="D76" s="171">
        <v>5</v>
      </c>
      <c r="E76" s="140">
        <v>55.555555555555557</v>
      </c>
      <c r="F76" s="171">
        <v>24</v>
      </c>
      <c r="G76" s="140">
        <v>70.588235294117652</v>
      </c>
      <c r="H76" s="171">
        <v>7</v>
      </c>
      <c r="I76" s="140">
        <v>70</v>
      </c>
      <c r="J76" s="171">
        <v>17</v>
      </c>
      <c r="K76" s="140">
        <v>73.91304347826086</v>
      </c>
      <c r="L76" s="171">
        <f t="shared" ref="L76:L78" si="25">SUM(B76,D76,F76,H76,J76)</f>
        <v>87</v>
      </c>
      <c r="M76" s="103">
        <f t="shared" ref="M76:M78" si="26">(L76/125)*100</f>
        <v>69.599999999999994</v>
      </c>
    </row>
    <row r="77" spans="1:13" x14ac:dyDescent="0.35">
      <c r="A77" s="96" t="s">
        <v>28</v>
      </c>
      <c r="B77" s="171">
        <v>0</v>
      </c>
      <c r="C77" s="140">
        <v>0</v>
      </c>
      <c r="D77" s="171">
        <v>0</v>
      </c>
      <c r="E77" s="140">
        <v>0</v>
      </c>
      <c r="F77" s="171">
        <v>0</v>
      </c>
      <c r="G77" s="140">
        <v>0</v>
      </c>
      <c r="H77" s="171">
        <v>0</v>
      </c>
      <c r="I77" s="140">
        <v>0</v>
      </c>
      <c r="J77" s="171">
        <v>0</v>
      </c>
      <c r="K77" s="140">
        <v>0</v>
      </c>
      <c r="L77" s="171">
        <f t="shared" si="25"/>
        <v>0</v>
      </c>
      <c r="M77" s="103">
        <f t="shared" si="26"/>
        <v>0</v>
      </c>
    </row>
    <row r="78" spans="1:13" x14ac:dyDescent="0.35">
      <c r="A78" s="96" t="s">
        <v>44</v>
      </c>
      <c r="B78" s="171">
        <v>11</v>
      </c>
      <c r="C78" s="140">
        <v>22.448979591836736</v>
      </c>
      <c r="D78" s="171">
        <v>3</v>
      </c>
      <c r="E78" s="140">
        <v>33.333333333333329</v>
      </c>
      <c r="F78" s="171">
        <v>8</v>
      </c>
      <c r="G78" s="140">
        <v>23.52941176470588</v>
      </c>
      <c r="H78" s="171">
        <v>2</v>
      </c>
      <c r="I78" s="140">
        <v>20</v>
      </c>
      <c r="J78" s="171">
        <v>3</v>
      </c>
      <c r="K78" s="140">
        <v>13.043478260869565</v>
      </c>
      <c r="L78" s="171">
        <f t="shared" si="25"/>
        <v>27</v>
      </c>
      <c r="M78" s="103">
        <f t="shared" si="26"/>
        <v>21.6</v>
      </c>
    </row>
    <row r="79" spans="1:13" ht="16" thickBot="1" x14ac:dyDescent="0.4">
      <c r="A79" s="97" t="s">
        <v>7</v>
      </c>
      <c r="B79" s="101">
        <f>SUM(B75:B78)</f>
        <v>49</v>
      </c>
      <c r="C79" s="101">
        <f t="shared" ref="C79:M79" si="27">SUM(C75:C78)</f>
        <v>100</v>
      </c>
      <c r="D79" s="101">
        <f t="shared" si="27"/>
        <v>9</v>
      </c>
      <c r="E79" s="101">
        <f t="shared" si="27"/>
        <v>100</v>
      </c>
      <c r="F79" s="101">
        <f t="shared" si="27"/>
        <v>34</v>
      </c>
      <c r="G79" s="101">
        <f t="shared" si="27"/>
        <v>100</v>
      </c>
      <c r="H79" s="101">
        <f t="shared" si="27"/>
        <v>10</v>
      </c>
      <c r="I79" s="101">
        <f t="shared" si="27"/>
        <v>100</v>
      </c>
      <c r="J79" s="101">
        <f t="shared" si="27"/>
        <v>23</v>
      </c>
      <c r="K79" s="101">
        <f t="shared" si="27"/>
        <v>99.999999999999986</v>
      </c>
      <c r="L79" s="101">
        <f t="shared" si="27"/>
        <v>125</v>
      </c>
      <c r="M79" s="102">
        <f t="shared" si="27"/>
        <v>100</v>
      </c>
    </row>
  </sheetData>
  <mergeCells count="36">
    <mergeCell ref="L73:M73"/>
    <mergeCell ref="B59:C59"/>
    <mergeCell ref="D59:E59"/>
    <mergeCell ref="F59:G59"/>
    <mergeCell ref="H59:I59"/>
    <mergeCell ref="J59:K59"/>
    <mergeCell ref="L59:M59"/>
    <mergeCell ref="B73:C73"/>
    <mergeCell ref="D73:E73"/>
    <mergeCell ref="F73:G73"/>
    <mergeCell ref="H73:I73"/>
    <mergeCell ref="J73:K73"/>
    <mergeCell ref="L49:M49"/>
    <mergeCell ref="B42:C42"/>
    <mergeCell ref="D42:E42"/>
    <mergeCell ref="F42:G42"/>
    <mergeCell ref="H42:I42"/>
    <mergeCell ref="J42:K42"/>
    <mergeCell ref="L42:M42"/>
    <mergeCell ref="B49:C49"/>
    <mergeCell ref="D49:E49"/>
    <mergeCell ref="F49:G49"/>
    <mergeCell ref="H49:I49"/>
    <mergeCell ref="J49:K49"/>
    <mergeCell ref="L30:M30"/>
    <mergeCell ref="B8:C8"/>
    <mergeCell ref="D8:E8"/>
    <mergeCell ref="F8:G8"/>
    <mergeCell ref="H8:I8"/>
    <mergeCell ref="J8:K8"/>
    <mergeCell ref="L8:M8"/>
    <mergeCell ref="B30:C30"/>
    <mergeCell ref="D30:E30"/>
    <mergeCell ref="F30:G30"/>
    <mergeCell ref="H30:I30"/>
    <mergeCell ref="J30:K30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4F18E-D0C9-449F-9F2E-4178E207DA6C}">
  <dimension ref="A1:Q73"/>
  <sheetViews>
    <sheetView zoomScale="60" zoomScaleNormal="60" workbookViewId="0"/>
  </sheetViews>
  <sheetFormatPr defaultRowHeight="15.5" x14ac:dyDescent="0.35"/>
  <cols>
    <col min="1" max="1" width="30.26953125" style="28" customWidth="1"/>
    <col min="2" max="3" width="10.6328125" style="28" customWidth="1"/>
    <col min="4" max="4" width="10.36328125" style="28" customWidth="1"/>
    <col min="5" max="5" width="11.26953125" style="28" customWidth="1"/>
    <col min="6" max="6" width="10.7265625" style="28" customWidth="1"/>
    <col min="7" max="7" width="10.54296875" style="28" customWidth="1"/>
    <col min="8" max="8" width="10.6328125" style="28" customWidth="1"/>
    <col min="9" max="9" width="11.26953125" style="28" customWidth="1"/>
    <col min="10" max="10" width="10.36328125" style="28" customWidth="1"/>
    <col min="11" max="11" width="11.08984375" style="28" customWidth="1"/>
    <col min="12" max="12" width="10.26953125" style="28" customWidth="1"/>
    <col min="13" max="13" width="10.54296875" style="28" customWidth="1"/>
    <col min="14" max="14" width="10.36328125" style="28" customWidth="1"/>
    <col min="15" max="15" width="10.7265625" style="28" customWidth="1"/>
    <col min="16" max="16" width="10.90625" style="28" customWidth="1"/>
    <col min="17" max="17" width="10.81640625" style="28" customWidth="1"/>
    <col min="18" max="16384" width="8.7265625" style="28"/>
  </cols>
  <sheetData>
    <row r="1" spans="1:17" ht="16" thickBot="1" x14ac:dyDescent="0.4">
      <c r="A1" s="135" t="s">
        <v>273</v>
      </c>
      <c r="B1" s="163">
        <v>10025</v>
      </c>
    </row>
    <row r="2" spans="1:17" ht="16" thickBot="1" x14ac:dyDescent="0.4"/>
    <row r="3" spans="1:17" ht="14.5" customHeight="1" x14ac:dyDescent="0.35">
      <c r="A3" s="5" t="s">
        <v>10</v>
      </c>
      <c r="B3" s="32" t="s">
        <v>255</v>
      </c>
      <c r="C3" s="32"/>
      <c r="D3" s="32" t="s">
        <v>256</v>
      </c>
      <c r="E3" s="32"/>
      <c r="F3" s="32" t="s">
        <v>257</v>
      </c>
      <c r="G3" s="32"/>
      <c r="H3" s="32" t="s">
        <v>258</v>
      </c>
      <c r="I3" s="32"/>
      <c r="J3" s="233" t="s">
        <v>259</v>
      </c>
      <c r="K3" s="234"/>
      <c r="L3" s="32" t="s">
        <v>253</v>
      </c>
      <c r="M3" s="32"/>
      <c r="N3" s="32" t="s">
        <v>260</v>
      </c>
      <c r="O3" s="32"/>
      <c r="P3" s="32" t="s">
        <v>261</v>
      </c>
      <c r="Q3" s="33"/>
    </row>
    <row r="4" spans="1:17" x14ac:dyDescent="0.35">
      <c r="A4" s="96" t="s">
        <v>194</v>
      </c>
      <c r="B4" s="128" t="s">
        <v>269</v>
      </c>
      <c r="C4" s="128" t="s">
        <v>56</v>
      </c>
      <c r="D4" s="128" t="s">
        <v>269</v>
      </c>
      <c r="E4" s="128" t="s">
        <v>56</v>
      </c>
      <c r="F4" s="128" t="s">
        <v>269</v>
      </c>
      <c r="G4" s="128" t="s">
        <v>56</v>
      </c>
      <c r="H4" s="128" t="s">
        <v>269</v>
      </c>
      <c r="I4" s="128" t="s">
        <v>56</v>
      </c>
      <c r="J4" s="128" t="s">
        <v>269</v>
      </c>
      <c r="K4" s="128" t="s">
        <v>56</v>
      </c>
      <c r="L4" s="128" t="s">
        <v>269</v>
      </c>
      <c r="M4" s="128" t="s">
        <v>56</v>
      </c>
      <c r="N4" s="128" t="s">
        <v>269</v>
      </c>
      <c r="O4" s="128" t="s">
        <v>56</v>
      </c>
      <c r="P4" s="128" t="s">
        <v>269</v>
      </c>
      <c r="Q4" s="130" t="s">
        <v>56</v>
      </c>
    </row>
    <row r="5" spans="1:17" x14ac:dyDescent="0.35">
      <c r="A5" s="96" t="s">
        <v>46</v>
      </c>
      <c r="B5" s="199">
        <v>1412</v>
      </c>
      <c r="C5" s="140">
        <v>52.883895131086142</v>
      </c>
      <c r="D5" s="199">
        <v>1196</v>
      </c>
      <c r="E5" s="132">
        <v>61.270491803278695</v>
      </c>
      <c r="F5" s="199">
        <v>851</v>
      </c>
      <c r="G5" s="132">
        <v>51.92190359975595</v>
      </c>
      <c r="H5" s="189">
        <v>478</v>
      </c>
      <c r="I5" s="140">
        <v>49.895615866388312</v>
      </c>
      <c r="J5" s="189">
        <v>515</v>
      </c>
      <c r="K5" s="140">
        <v>53.202479338842977</v>
      </c>
      <c r="L5" s="199">
        <v>723</v>
      </c>
      <c r="M5" s="132">
        <v>49.622512010981467</v>
      </c>
      <c r="N5" s="189">
        <v>201</v>
      </c>
      <c r="O5" s="140">
        <v>52.755905511811022</v>
      </c>
      <c r="P5" s="199">
        <v>5376</v>
      </c>
      <c r="Q5" s="103">
        <v>53.625935162094763</v>
      </c>
    </row>
    <row r="6" spans="1:17" x14ac:dyDescent="0.35">
      <c r="A6" s="96" t="s">
        <v>47</v>
      </c>
      <c r="B6" s="199">
        <v>9</v>
      </c>
      <c r="C6" s="140">
        <v>0.33707865168539325</v>
      </c>
      <c r="D6" s="199">
        <v>5</v>
      </c>
      <c r="E6" s="132">
        <v>0.25614754098360654</v>
      </c>
      <c r="F6" s="199">
        <v>7</v>
      </c>
      <c r="G6" s="132">
        <v>0.42708968883465531</v>
      </c>
      <c r="H6" s="189">
        <v>4</v>
      </c>
      <c r="I6" s="140">
        <v>0.41753653444676403</v>
      </c>
      <c r="J6" s="189">
        <v>13</v>
      </c>
      <c r="K6" s="140">
        <v>1.3429752066115703</v>
      </c>
      <c r="L6" s="199">
        <v>0</v>
      </c>
      <c r="M6" s="132">
        <v>0</v>
      </c>
      <c r="N6" s="189">
        <v>0</v>
      </c>
      <c r="O6" s="140">
        <v>0</v>
      </c>
      <c r="P6" s="199">
        <v>38</v>
      </c>
      <c r="Q6" s="103">
        <v>0.37905236907730672</v>
      </c>
    </row>
    <row r="7" spans="1:17" x14ac:dyDescent="0.35">
      <c r="A7" s="96" t="s">
        <v>233</v>
      </c>
      <c r="B7" s="199">
        <v>112</v>
      </c>
      <c r="C7" s="140">
        <v>4.1947565543071166</v>
      </c>
      <c r="D7" s="199">
        <v>90</v>
      </c>
      <c r="E7" s="132">
        <v>4.610655737704918</v>
      </c>
      <c r="F7" s="199">
        <v>78</v>
      </c>
      <c r="G7" s="132">
        <v>4.7589993898718728</v>
      </c>
      <c r="H7" s="189">
        <v>48</v>
      </c>
      <c r="I7" s="140">
        <v>5.010438413361169</v>
      </c>
      <c r="J7" s="189">
        <v>31</v>
      </c>
      <c r="K7" s="140">
        <v>3.2024793388429749</v>
      </c>
      <c r="L7" s="199">
        <v>179</v>
      </c>
      <c r="M7" s="132">
        <v>12.285518188057653</v>
      </c>
      <c r="N7" s="189">
        <v>28</v>
      </c>
      <c r="O7" s="140">
        <v>7.349081364829396</v>
      </c>
      <c r="P7" s="199">
        <v>566</v>
      </c>
      <c r="Q7" s="103">
        <v>5.6458852867830425</v>
      </c>
    </row>
    <row r="8" spans="1:17" x14ac:dyDescent="0.35">
      <c r="A8" s="96" t="s">
        <v>224</v>
      </c>
      <c r="B8" s="199">
        <v>0</v>
      </c>
      <c r="C8" s="140">
        <v>0</v>
      </c>
      <c r="D8" s="199">
        <v>0</v>
      </c>
      <c r="E8" s="132">
        <v>0</v>
      </c>
      <c r="F8" s="199">
        <v>7</v>
      </c>
      <c r="G8" s="132">
        <v>0.42708968883465531</v>
      </c>
      <c r="H8" s="189">
        <v>0</v>
      </c>
      <c r="I8" s="140">
        <v>0</v>
      </c>
      <c r="J8" s="189">
        <v>0</v>
      </c>
      <c r="K8" s="140">
        <v>0</v>
      </c>
      <c r="L8" s="199">
        <v>0</v>
      </c>
      <c r="M8" s="132">
        <v>0</v>
      </c>
      <c r="N8" s="189">
        <v>0</v>
      </c>
      <c r="O8" s="140">
        <v>0</v>
      </c>
      <c r="P8" s="199">
        <v>7</v>
      </c>
      <c r="Q8" s="103">
        <v>6.9825436408977551E-2</v>
      </c>
    </row>
    <row r="9" spans="1:17" x14ac:dyDescent="0.35">
      <c r="A9" s="96" t="s">
        <v>234</v>
      </c>
      <c r="B9" s="199">
        <v>7</v>
      </c>
      <c r="C9" s="140">
        <v>0.26217228464419479</v>
      </c>
      <c r="D9" s="199">
        <v>10</v>
      </c>
      <c r="E9" s="132">
        <v>0.51229508196721307</v>
      </c>
      <c r="F9" s="199">
        <v>5</v>
      </c>
      <c r="G9" s="132">
        <v>0.30506406345332521</v>
      </c>
      <c r="H9" s="189">
        <v>0</v>
      </c>
      <c r="I9" s="140">
        <v>0</v>
      </c>
      <c r="J9" s="189">
        <v>7</v>
      </c>
      <c r="K9" s="140">
        <v>0.72314049586776863</v>
      </c>
      <c r="L9" s="199">
        <v>9</v>
      </c>
      <c r="M9" s="132">
        <v>0.61770761839396016</v>
      </c>
      <c r="N9" s="189">
        <v>2</v>
      </c>
      <c r="O9" s="140">
        <v>0.52493438320209973</v>
      </c>
      <c r="P9" s="199">
        <v>40</v>
      </c>
      <c r="Q9" s="103">
        <v>0.399002493765586</v>
      </c>
    </row>
    <row r="10" spans="1:17" x14ac:dyDescent="0.35">
      <c r="A10" s="96" t="s">
        <v>235</v>
      </c>
      <c r="B10" s="199">
        <v>46</v>
      </c>
      <c r="C10" s="140">
        <v>1.7228464419475655</v>
      </c>
      <c r="D10" s="199">
        <v>43</v>
      </c>
      <c r="E10" s="132">
        <v>2.2028688524590163</v>
      </c>
      <c r="F10" s="199">
        <v>18</v>
      </c>
      <c r="G10" s="132">
        <v>1.0982306284319707</v>
      </c>
      <c r="H10" s="189">
        <v>12</v>
      </c>
      <c r="I10" s="140">
        <v>1.2526096033402923</v>
      </c>
      <c r="J10" s="189">
        <v>17</v>
      </c>
      <c r="K10" s="140">
        <v>1.7561983471074381</v>
      </c>
      <c r="L10" s="199">
        <v>6</v>
      </c>
      <c r="M10" s="132">
        <v>0.41180507892930684</v>
      </c>
      <c r="N10" s="189">
        <v>0</v>
      </c>
      <c r="O10" s="140">
        <v>0</v>
      </c>
      <c r="P10" s="199">
        <v>142</v>
      </c>
      <c r="Q10" s="103">
        <v>1.4164588528678306</v>
      </c>
    </row>
    <row r="11" spans="1:17" x14ac:dyDescent="0.35">
      <c r="A11" s="96" t="s">
        <v>236</v>
      </c>
      <c r="B11" s="199">
        <v>17</v>
      </c>
      <c r="C11" s="140">
        <v>0.63670411985018727</v>
      </c>
      <c r="D11" s="199">
        <v>20</v>
      </c>
      <c r="E11" s="132">
        <v>1.0245901639344261</v>
      </c>
      <c r="F11" s="199">
        <v>2</v>
      </c>
      <c r="G11" s="132">
        <v>0.12202562538133008</v>
      </c>
      <c r="H11" s="189">
        <v>2</v>
      </c>
      <c r="I11" s="140">
        <v>0.20876826722338201</v>
      </c>
      <c r="J11" s="189">
        <v>5</v>
      </c>
      <c r="K11" s="140">
        <v>0.51652892561983477</v>
      </c>
      <c r="L11" s="199">
        <v>0</v>
      </c>
      <c r="M11" s="132">
        <v>0</v>
      </c>
      <c r="N11" s="189">
        <v>2</v>
      </c>
      <c r="O11" s="140">
        <v>0.52493438320209973</v>
      </c>
      <c r="P11" s="199">
        <v>48</v>
      </c>
      <c r="Q11" s="103">
        <v>0.47880299251870323</v>
      </c>
    </row>
    <row r="12" spans="1:17" x14ac:dyDescent="0.35">
      <c r="A12" s="96" t="s">
        <v>237</v>
      </c>
      <c r="B12" s="199">
        <v>6</v>
      </c>
      <c r="C12" s="140">
        <v>0.22471910112359553</v>
      </c>
      <c r="D12" s="199">
        <v>31</v>
      </c>
      <c r="E12" s="132">
        <v>1.5881147540983607</v>
      </c>
      <c r="F12" s="199">
        <v>6</v>
      </c>
      <c r="G12" s="132">
        <v>0.36607687614399026</v>
      </c>
      <c r="H12" s="189">
        <v>0</v>
      </c>
      <c r="I12" s="140">
        <v>0</v>
      </c>
      <c r="J12" s="189">
        <v>6</v>
      </c>
      <c r="K12" s="140">
        <v>0.6198347107438017</v>
      </c>
      <c r="L12" s="199">
        <v>3</v>
      </c>
      <c r="M12" s="132">
        <v>0.20590253946465342</v>
      </c>
      <c r="N12" s="189">
        <v>12</v>
      </c>
      <c r="O12" s="140">
        <v>3.1496062992125982</v>
      </c>
      <c r="P12" s="199">
        <v>64</v>
      </c>
      <c r="Q12" s="103">
        <v>0.63840399002493775</v>
      </c>
    </row>
    <row r="13" spans="1:17" x14ac:dyDescent="0.35">
      <c r="A13" s="96" t="s">
        <v>225</v>
      </c>
      <c r="B13" s="199">
        <v>117</v>
      </c>
      <c r="C13" s="140">
        <v>4.382022471910112</v>
      </c>
      <c r="D13" s="199">
        <v>3</v>
      </c>
      <c r="E13" s="132">
        <v>0.15368852459016394</v>
      </c>
      <c r="F13" s="199">
        <v>57</v>
      </c>
      <c r="G13" s="132">
        <v>3.4777303233679073</v>
      </c>
      <c r="H13" s="189">
        <v>15</v>
      </c>
      <c r="I13" s="140">
        <v>1.5657620041753653</v>
      </c>
      <c r="J13" s="189">
        <v>11</v>
      </c>
      <c r="K13" s="140">
        <v>1.1363636363636365</v>
      </c>
      <c r="L13" s="199">
        <v>30</v>
      </c>
      <c r="M13" s="132">
        <v>2.0590253946465338</v>
      </c>
      <c r="N13" s="189">
        <v>1</v>
      </c>
      <c r="O13" s="140">
        <v>0.26246719160104987</v>
      </c>
      <c r="P13" s="199">
        <v>234</v>
      </c>
      <c r="Q13" s="103">
        <v>2.3341645885286781</v>
      </c>
    </row>
    <row r="14" spans="1:17" x14ac:dyDescent="0.35">
      <c r="A14" s="96" t="s">
        <v>226</v>
      </c>
      <c r="B14" s="199">
        <v>2</v>
      </c>
      <c r="C14" s="140">
        <v>7.4906367041198504E-2</v>
      </c>
      <c r="D14" s="199">
        <v>1</v>
      </c>
      <c r="E14" s="132">
        <v>5.1229508196721313E-2</v>
      </c>
      <c r="F14" s="199">
        <v>1</v>
      </c>
      <c r="G14" s="132">
        <v>6.1012812690665039E-2</v>
      </c>
      <c r="H14" s="189">
        <v>0</v>
      </c>
      <c r="I14" s="140">
        <v>0</v>
      </c>
      <c r="J14" s="189">
        <v>1</v>
      </c>
      <c r="K14" s="140">
        <v>0.10330578512396695</v>
      </c>
      <c r="L14" s="199">
        <v>0</v>
      </c>
      <c r="M14" s="132">
        <v>0</v>
      </c>
      <c r="N14" s="189">
        <v>0</v>
      </c>
      <c r="O14" s="140">
        <v>0</v>
      </c>
      <c r="P14" s="199">
        <v>5</v>
      </c>
      <c r="Q14" s="103">
        <v>4.987531172069825E-2</v>
      </c>
    </row>
    <row r="15" spans="1:17" x14ac:dyDescent="0.35">
      <c r="A15" s="96" t="s">
        <v>227</v>
      </c>
      <c r="B15" s="199">
        <v>2</v>
      </c>
      <c r="C15" s="140">
        <v>7.4906367041198504E-2</v>
      </c>
      <c r="D15" s="199">
        <v>3</v>
      </c>
      <c r="E15" s="132">
        <v>0.15368852459016394</v>
      </c>
      <c r="F15" s="199">
        <v>0</v>
      </c>
      <c r="G15" s="132">
        <v>0</v>
      </c>
      <c r="H15" s="189">
        <v>0</v>
      </c>
      <c r="I15" s="140">
        <v>0</v>
      </c>
      <c r="J15" s="189">
        <v>0</v>
      </c>
      <c r="K15" s="140">
        <v>0</v>
      </c>
      <c r="L15" s="199">
        <v>0</v>
      </c>
      <c r="M15" s="132">
        <v>0</v>
      </c>
      <c r="N15" s="189">
        <v>0</v>
      </c>
      <c r="O15" s="140">
        <v>0</v>
      </c>
      <c r="P15" s="199">
        <v>5</v>
      </c>
      <c r="Q15" s="103">
        <v>4.987531172069825E-2</v>
      </c>
    </row>
    <row r="16" spans="1:17" x14ac:dyDescent="0.35">
      <c r="A16" s="96" t="s">
        <v>228</v>
      </c>
      <c r="B16" s="199">
        <v>9</v>
      </c>
      <c r="C16" s="140">
        <v>0.33707865168539325</v>
      </c>
      <c r="D16" s="199">
        <v>0</v>
      </c>
      <c r="E16" s="132">
        <v>0</v>
      </c>
      <c r="F16" s="199">
        <v>1</v>
      </c>
      <c r="G16" s="132">
        <v>6.1012812690665039E-2</v>
      </c>
      <c r="H16" s="189">
        <v>1</v>
      </c>
      <c r="I16" s="140">
        <v>0.10438413361169101</v>
      </c>
      <c r="J16" s="189">
        <v>1</v>
      </c>
      <c r="K16" s="140">
        <v>0.10330578512396695</v>
      </c>
      <c r="L16" s="199">
        <v>0</v>
      </c>
      <c r="M16" s="132">
        <v>0</v>
      </c>
      <c r="N16" s="189">
        <v>2</v>
      </c>
      <c r="O16" s="140">
        <v>0.52493438320209973</v>
      </c>
      <c r="P16" s="199">
        <v>14</v>
      </c>
      <c r="Q16" s="103">
        <v>0.1396508728179551</v>
      </c>
    </row>
    <row r="17" spans="1:17" x14ac:dyDescent="0.35">
      <c r="A17" s="96" t="s">
        <v>238</v>
      </c>
      <c r="B17" s="199">
        <v>15</v>
      </c>
      <c r="C17" s="140">
        <v>0.5617977528089888</v>
      </c>
      <c r="D17" s="199">
        <v>11</v>
      </c>
      <c r="E17" s="132">
        <v>0.56352459016393441</v>
      </c>
      <c r="F17" s="199">
        <v>69</v>
      </c>
      <c r="G17" s="132">
        <v>4.2098840756558875</v>
      </c>
      <c r="H17" s="189">
        <v>13</v>
      </c>
      <c r="I17" s="140">
        <v>1.3569937369519833</v>
      </c>
      <c r="J17" s="189">
        <v>7</v>
      </c>
      <c r="K17" s="140">
        <v>0.72314049586776863</v>
      </c>
      <c r="L17" s="199">
        <v>3</v>
      </c>
      <c r="M17" s="132">
        <v>0.20590253946465342</v>
      </c>
      <c r="N17" s="189">
        <v>3</v>
      </c>
      <c r="O17" s="140">
        <v>0.78740157480314954</v>
      </c>
      <c r="P17" s="199">
        <v>121</v>
      </c>
      <c r="Q17" s="103">
        <v>1.2069825436408979</v>
      </c>
    </row>
    <row r="18" spans="1:17" x14ac:dyDescent="0.35">
      <c r="A18" s="96" t="s">
        <v>229</v>
      </c>
      <c r="B18" s="199">
        <v>5</v>
      </c>
      <c r="C18" s="140">
        <v>0.18726591760299627</v>
      </c>
      <c r="D18" s="199">
        <v>3</v>
      </c>
      <c r="E18" s="132">
        <v>0.15368852459016394</v>
      </c>
      <c r="F18" s="199">
        <v>9</v>
      </c>
      <c r="G18" s="132">
        <v>0.54911531421598536</v>
      </c>
      <c r="H18" s="189">
        <v>7</v>
      </c>
      <c r="I18" s="140">
        <v>0.73068893528183709</v>
      </c>
      <c r="J18" s="189">
        <v>13</v>
      </c>
      <c r="K18" s="140">
        <v>1.3429752066115703</v>
      </c>
      <c r="L18" s="199">
        <v>0</v>
      </c>
      <c r="M18" s="132">
        <v>0</v>
      </c>
      <c r="N18" s="189">
        <v>0</v>
      </c>
      <c r="O18" s="140">
        <v>0</v>
      </c>
      <c r="P18" s="199">
        <v>37</v>
      </c>
      <c r="Q18" s="103">
        <v>0.36907730673316708</v>
      </c>
    </row>
    <row r="19" spans="1:17" x14ac:dyDescent="0.35">
      <c r="A19" s="96" t="s">
        <v>230</v>
      </c>
      <c r="B19" s="199">
        <v>337</v>
      </c>
      <c r="C19" s="140">
        <v>12.621722846441946</v>
      </c>
      <c r="D19" s="199">
        <v>102</v>
      </c>
      <c r="E19" s="132">
        <v>5.2254098360655741</v>
      </c>
      <c r="F19" s="199">
        <v>138</v>
      </c>
      <c r="G19" s="132">
        <v>8.419768151311775</v>
      </c>
      <c r="H19" s="189">
        <v>119</v>
      </c>
      <c r="I19" s="140">
        <v>12.421711899791232</v>
      </c>
      <c r="J19" s="189">
        <v>61</v>
      </c>
      <c r="K19" s="140">
        <v>6.3016528925619832</v>
      </c>
      <c r="L19" s="199">
        <v>150</v>
      </c>
      <c r="M19" s="132">
        <v>10.295126973232669</v>
      </c>
      <c r="N19" s="189">
        <v>3</v>
      </c>
      <c r="O19" s="140">
        <v>0.78740157480314954</v>
      </c>
      <c r="P19" s="199">
        <v>910</v>
      </c>
      <c r="Q19" s="103">
        <v>9.0773067331670827</v>
      </c>
    </row>
    <row r="20" spans="1:17" x14ac:dyDescent="0.35">
      <c r="A20" s="96" t="s">
        <v>239</v>
      </c>
      <c r="B20" s="199">
        <v>23</v>
      </c>
      <c r="C20" s="140">
        <v>0.86142322097378277</v>
      </c>
      <c r="D20" s="199">
        <v>61</v>
      </c>
      <c r="E20" s="132">
        <v>3.125</v>
      </c>
      <c r="F20" s="199">
        <v>34</v>
      </c>
      <c r="G20" s="132">
        <v>2.0744356314826113</v>
      </c>
      <c r="H20" s="189">
        <v>7</v>
      </c>
      <c r="I20" s="140">
        <v>0.73068893528183709</v>
      </c>
      <c r="J20" s="189">
        <v>3</v>
      </c>
      <c r="K20" s="140">
        <v>0.30991735537190085</v>
      </c>
      <c r="L20" s="199">
        <v>2</v>
      </c>
      <c r="M20" s="132">
        <v>0.13726835964310227</v>
      </c>
      <c r="N20" s="189">
        <v>0</v>
      </c>
      <c r="O20" s="140">
        <v>0</v>
      </c>
      <c r="P20" s="199">
        <v>130</v>
      </c>
      <c r="Q20" s="103">
        <v>1.2967581047381544</v>
      </c>
    </row>
    <row r="21" spans="1:17" x14ac:dyDescent="0.35">
      <c r="A21" s="96" t="s">
        <v>231</v>
      </c>
      <c r="B21" s="199">
        <v>1</v>
      </c>
      <c r="C21" s="140">
        <v>3.7453183520599252E-2</v>
      </c>
      <c r="D21" s="199">
        <v>0</v>
      </c>
      <c r="E21" s="132">
        <v>0</v>
      </c>
      <c r="F21" s="199">
        <v>4</v>
      </c>
      <c r="G21" s="132">
        <v>0.24405125076266015</v>
      </c>
      <c r="H21" s="189">
        <v>0</v>
      </c>
      <c r="I21" s="140">
        <v>0</v>
      </c>
      <c r="J21" s="189">
        <v>0</v>
      </c>
      <c r="K21" s="140">
        <v>0</v>
      </c>
      <c r="L21" s="199">
        <v>0</v>
      </c>
      <c r="M21" s="132">
        <v>0</v>
      </c>
      <c r="N21" s="189">
        <v>0</v>
      </c>
      <c r="O21" s="140">
        <v>0</v>
      </c>
      <c r="P21" s="199">
        <v>5</v>
      </c>
      <c r="Q21" s="103">
        <v>4.987531172069825E-2</v>
      </c>
    </row>
    <row r="22" spans="1:17" x14ac:dyDescent="0.35">
      <c r="A22" s="96" t="s">
        <v>240</v>
      </c>
      <c r="B22" s="199">
        <v>12</v>
      </c>
      <c r="C22" s="140">
        <v>0.44943820224719105</v>
      </c>
      <c r="D22" s="199">
        <v>7</v>
      </c>
      <c r="E22" s="132">
        <v>0.35860655737704916</v>
      </c>
      <c r="F22" s="199">
        <v>7</v>
      </c>
      <c r="G22" s="132">
        <v>0.42708968883465531</v>
      </c>
      <c r="H22" s="189">
        <v>15</v>
      </c>
      <c r="I22" s="140">
        <v>1.5657620041753653</v>
      </c>
      <c r="J22" s="189">
        <v>20</v>
      </c>
      <c r="K22" s="140">
        <v>2.0661157024793391</v>
      </c>
      <c r="L22" s="199">
        <v>0</v>
      </c>
      <c r="M22" s="132">
        <v>0</v>
      </c>
      <c r="N22" s="189">
        <v>1</v>
      </c>
      <c r="O22" s="140">
        <v>0.26246719160104987</v>
      </c>
      <c r="P22" s="199">
        <v>62</v>
      </c>
      <c r="Q22" s="103">
        <v>0.61845386533665836</v>
      </c>
    </row>
    <row r="23" spans="1:17" x14ac:dyDescent="0.35">
      <c r="A23" s="96" t="s">
        <v>262</v>
      </c>
      <c r="B23" s="199">
        <v>538</v>
      </c>
      <c r="C23" s="140">
        <v>20.149812734082399</v>
      </c>
      <c r="D23" s="199">
        <v>366</v>
      </c>
      <c r="E23" s="132">
        <v>18.75</v>
      </c>
      <c r="F23" s="199">
        <v>345</v>
      </c>
      <c r="G23" s="132">
        <v>21.049420378279436</v>
      </c>
      <c r="H23" s="189">
        <v>237</v>
      </c>
      <c r="I23" s="140">
        <v>24.739039665970772</v>
      </c>
      <c r="J23" s="189">
        <v>257</v>
      </c>
      <c r="K23" s="140">
        <v>26.549586776859503</v>
      </c>
      <c r="L23" s="199">
        <v>352</v>
      </c>
      <c r="M23" s="132">
        <v>24.159231297185997</v>
      </c>
      <c r="N23" s="189">
        <v>126</v>
      </c>
      <c r="O23" s="140">
        <v>33.070866141732289</v>
      </c>
      <c r="P23" s="199">
        <v>2221</v>
      </c>
      <c r="Q23" s="103">
        <v>22.154613466334165</v>
      </c>
    </row>
    <row r="24" spans="1:17" x14ac:dyDescent="0.35">
      <c r="A24" s="142" t="s">
        <v>263</v>
      </c>
      <c r="B24" s="141">
        <v>599</v>
      </c>
      <c r="C24" s="147">
        <v>22.434456928838951</v>
      </c>
      <c r="D24" s="141">
        <v>295</v>
      </c>
      <c r="E24" s="138">
        <v>15.112704918032788</v>
      </c>
      <c r="F24" s="141">
        <v>358</v>
      </c>
      <c r="G24" s="138">
        <v>21.84258694325808</v>
      </c>
      <c r="H24" s="137">
        <v>191</v>
      </c>
      <c r="I24" s="147">
        <v>19.937369519832984</v>
      </c>
      <c r="J24" s="137">
        <v>152</v>
      </c>
      <c r="K24" s="147">
        <v>15.702479338842977</v>
      </c>
      <c r="L24" s="141">
        <v>203</v>
      </c>
      <c r="M24" s="138">
        <v>13.932738503774878</v>
      </c>
      <c r="N24" s="137">
        <v>26</v>
      </c>
      <c r="O24" s="147">
        <v>6.8241469816272966</v>
      </c>
      <c r="P24" s="141">
        <v>1824</v>
      </c>
      <c r="Q24" s="143">
        <v>18.19451371571072</v>
      </c>
    </row>
    <row r="25" spans="1:17" ht="16" thickBot="1" x14ac:dyDescent="0.4">
      <c r="A25" s="97" t="s">
        <v>7</v>
      </c>
      <c r="B25" s="200">
        <v>2670</v>
      </c>
      <c r="C25" s="101">
        <v>100.00000000000001</v>
      </c>
      <c r="D25" s="200">
        <v>1952</v>
      </c>
      <c r="E25" s="101">
        <v>100.00000000000001</v>
      </c>
      <c r="F25" s="200">
        <v>1639</v>
      </c>
      <c r="G25" s="101">
        <v>100</v>
      </c>
      <c r="H25" s="101">
        <v>958</v>
      </c>
      <c r="I25" s="101">
        <v>100</v>
      </c>
      <c r="J25" s="101">
        <v>968</v>
      </c>
      <c r="K25" s="101">
        <v>100</v>
      </c>
      <c r="L25" s="200">
        <v>1457</v>
      </c>
      <c r="M25" s="101">
        <v>100</v>
      </c>
      <c r="N25" s="101">
        <v>381</v>
      </c>
      <c r="O25" s="101">
        <v>100</v>
      </c>
      <c r="P25" s="200">
        <v>10025</v>
      </c>
      <c r="Q25" s="201">
        <v>100</v>
      </c>
    </row>
    <row r="26" spans="1:17" ht="16" thickBot="1" x14ac:dyDescent="0.4"/>
    <row r="27" spans="1:17" x14ac:dyDescent="0.35">
      <c r="A27" s="5" t="s">
        <v>19</v>
      </c>
      <c r="B27" s="32" t="s">
        <v>255</v>
      </c>
      <c r="C27" s="32"/>
      <c r="D27" s="32" t="s">
        <v>256</v>
      </c>
      <c r="E27" s="32"/>
      <c r="F27" s="32" t="s">
        <v>257</v>
      </c>
      <c r="G27" s="32"/>
      <c r="H27" s="32" t="s">
        <v>258</v>
      </c>
      <c r="I27" s="32"/>
      <c r="J27" s="233" t="s">
        <v>259</v>
      </c>
      <c r="K27" s="234"/>
      <c r="L27" s="32" t="s">
        <v>253</v>
      </c>
      <c r="M27" s="32"/>
      <c r="N27" s="32" t="s">
        <v>260</v>
      </c>
      <c r="O27" s="32"/>
      <c r="P27" s="32" t="s">
        <v>261</v>
      </c>
      <c r="Q27" s="33"/>
    </row>
    <row r="28" spans="1:17" x14ac:dyDescent="0.35">
      <c r="A28" s="96" t="s">
        <v>196</v>
      </c>
      <c r="B28" s="128" t="s">
        <v>269</v>
      </c>
      <c r="C28" s="128" t="s">
        <v>56</v>
      </c>
      <c r="D28" s="128" t="s">
        <v>269</v>
      </c>
      <c r="E28" s="128" t="s">
        <v>56</v>
      </c>
      <c r="F28" s="128" t="s">
        <v>269</v>
      </c>
      <c r="G28" s="128" t="s">
        <v>56</v>
      </c>
      <c r="H28" s="128" t="s">
        <v>269</v>
      </c>
      <c r="I28" s="128" t="s">
        <v>56</v>
      </c>
      <c r="J28" s="128" t="s">
        <v>269</v>
      </c>
      <c r="K28" s="128" t="s">
        <v>56</v>
      </c>
      <c r="L28" s="128" t="s">
        <v>269</v>
      </c>
      <c r="M28" s="128" t="s">
        <v>56</v>
      </c>
      <c r="N28" s="128" t="s">
        <v>269</v>
      </c>
      <c r="O28" s="128" t="s">
        <v>56</v>
      </c>
      <c r="P28" s="128" t="s">
        <v>269</v>
      </c>
      <c r="Q28" s="130" t="s">
        <v>56</v>
      </c>
    </row>
    <row r="29" spans="1:17" x14ac:dyDescent="0.35">
      <c r="A29" s="96" t="s">
        <v>264</v>
      </c>
      <c r="B29" s="189">
        <v>0</v>
      </c>
      <c r="C29" s="140">
        <v>0</v>
      </c>
      <c r="D29" s="189">
        <v>0</v>
      </c>
      <c r="E29" s="140">
        <v>0</v>
      </c>
      <c r="F29" s="189">
        <v>0</v>
      </c>
      <c r="G29" s="140">
        <v>0</v>
      </c>
      <c r="H29" s="189">
        <v>0</v>
      </c>
      <c r="I29" s="140">
        <v>0</v>
      </c>
      <c r="J29" s="189">
        <v>0</v>
      </c>
      <c r="K29" s="189">
        <v>0</v>
      </c>
      <c r="L29" s="189">
        <v>0</v>
      </c>
      <c r="M29" s="140">
        <v>0</v>
      </c>
      <c r="N29" s="189">
        <v>0</v>
      </c>
      <c r="O29" s="140">
        <v>0</v>
      </c>
      <c r="P29" s="189">
        <v>0</v>
      </c>
      <c r="Q29" s="103">
        <v>0</v>
      </c>
    </row>
    <row r="30" spans="1:17" x14ac:dyDescent="0.35">
      <c r="A30" s="96" t="s">
        <v>12</v>
      </c>
      <c r="B30" s="189">
        <v>1</v>
      </c>
      <c r="C30" s="140">
        <v>3.7453183520599252E-2</v>
      </c>
      <c r="D30" s="189">
        <v>0</v>
      </c>
      <c r="E30" s="140">
        <v>0</v>
      </c>
      <c r="F30" s="189">
        <v>1</v>
      </c>
      <c r="G30" s="140">
        <v>6.1012812690665039E-2</v>
      </c>
      <c r="H30" s="189">
        <v>0</v>
      </c>
      <c r="I30" s="140">
        <v>0</v>
      </c>
      <c r="J30" s="189">
        <v>0</v>
      </c>
      <c r="K30" s="189">
        <v>0</v>
      </c>
      <c r="L30" s="189">
        <v>18</v>
      </c>
      <c r="M30" s="140">
        <v>1.2354152367879203</v>
      </c>
      <c r="N30" s="189">
        <v>0</v>
      </c>
      <c r="O30" s="140">
        <v>0</v>
      </c>
      <c r="P30" s="189">
        <v>20</v>
      </c>
      <c r="Q30" s="103">
        <v>0.199501246882793</v>
      </c>
    </row>
    <row r="31" spans="1:17" x14ac:dyDescent="0.35">
      <c r="A31" s="96" t="s">
        <v>13</v>
      </c>
      <c r="B31" s="189">
        <v>5</v>
      </c>
      <c r="C31" s="140">
        <v>0.18726591760299627</v>
      </c>
      <c r="D31" s="189">
        <v>8</v>
      </c>
      <c r="E31" s="140">
        <v>0.4098360655737705</v>
      </c>
      <c r="F31" s="189">
        <v>37</v>
      </c>
      <c r="G31" s="140">
        <v>2.2574740695546063</v>
      </c>
      <c r="H31" s="189">
        <v>2</v>
      </c>
      <c r="I31" s="140">
        <v>0.20876826722338201</v>
      </c>
      <c r="J31" s="189">
        <v>1</v>
      </c>
      <c r="K31" s="140">
        <v>0.10330578512396695</v>
      </c>
      <c r="L31" s="189">
        <v>1</v>
      </c>
      <c r="M31" s="140">
        <v>6.8634179821551136E-2</v>
      </c>
      <c r="N31" s="189">
        <v>0</v>
      </c>
      <c r="O31" s="140">
        <v>0</v>
      </c>
      <c r="P31" s="189">
        <v>54</v>
      </c>
      <c r="Q31" s="103">
        <v>0.53865336658354113</v>
      </c>
    </row>
    <row r="32" spans="1:17" x14ac:dyDescent="0.35">
      <c r="A32" s="96" t="s">
        <v>14</v>
      </c>
      <c r="B32" s="189">
        <v>23</v>
      </c>
      <c r="C32" s="140">
        <v>0.86142322097378277</v>
      </c>
      <c r="D32" s="189">
        <v>88</v>
      </c>
      <c r="E32" s="140">
        <v>4.5081967213114753</v>
      </c>
      <c r="F32" s="189">
        <v>36</v>
      </c>
      <c r="G32" s="140">
        <v>2.1964612568639414</v>
      </c>
      <c r="H32" s="189">
        <v>15</v>
      </c>
      <c r="I32" s="140">
        <v>1.5657620041753653</v>
      </c>
      <c r="J32" s="189">
        <v>11</v>
      </c>
      <c r="K32" s="140">
        <v>1.1363636363636365</v>
      </c>
      <c r="L32" s="189">
        <v>124</v>
      </c>
      <c r="M32" s="140">
        <v>8.5106382978723403</v>
      </c>
      <c r="N32" s="189">
        <v>5</v>
      </c>
      <c r="O32" s="140">
        <v>1.3123359580052494</v>
      </c>
      <c r="P32" s="189">
        <v>302</v>
      </c>
      <c r="Q32" s="103">
        <v>3.0124688279301743</v>
      </c>
    </row>
    <row r="33" spans="1:17" x14ac:dyDescent="0.35">
      <c r="A33" s="96" t="s">
        <v>15</v>
      </c>
      <c r="B33" s="189">
        <v>22</v>
      </c>
      <c r="C33" s="140">
        <v>0.82397003745318353</v>
      </c>
      <c r="D33" s="189">
        <v>34</v>
      </c>
      <c r="E33" s="140">
        <v>1.7418032786885245</v>
      </c>
      <c r="F33" s="189">
        <v>67</v>
      </c>
      <c r="G33" s="140">
        <v>4.0878584502745579</v>
      </c>
      <c r="H33" s="189">
        <v>18</v>
      </c>
      <c r="I33" s="140">
        <v>1.8789144050104383</v>
      </c>
      <c r="J33" s="189">
        <v>3</v>
      </c>
      <c r="K33" s="140">
        <v>0.30991735537190085</v>
      </c>
      <c r="L33" s="189">
        <v>54</v>
      </c>
      <c r="M33" s="140">
        <v>3.7062457103637612</v>
      </c>
      <c r="N33" s="189">
        <v>5</v>
      </c>
      <c r="O33" s="140">
        <v>1.3123359580052494</v>
      </c>
      <c r="P33" s="189">
        <v>203</v>
      </c>
      <c r="Q33" s="103">
        <v>2.0249376558603491</v>
      </c>
    </row>
    <row r="34" spans="1:17" x14ac:dyDescent="0.35">
      <c r="A34" s="96" t="s">
        <v>16</v>
      </c>
      <c r="B34" s="189">
        <v>4</v>
      </c>
      <c r="C34" s="140">
        <v>0.14981273408239701</v>
      </c>
      <c r="D34" s="189">
        <v>4</v>
      </c>
      <c r="E34" s="140">
        <v>0.20491803278688525</v>
      </c>
      <c r="F34" s="189">
        <v>12</v>
      </c>
      <c r="G34" s="140">
        <v>0.73215375228798052</v>
      </c>
      <c r="H34" s="189">
        <v>2</v>
      </c>
      <c r="I34" s="140">
        <v>0.20876826722338201</v>
      </c>
      <c r="J34" s="189">
        <v>3</v>
      </c>
      <c r="K34" s="140">
        <v>0.30991735537190085</v>
      </c>
      <c r="L34" s="189">
        <v>11</v>
      </c>
      <c r="M34" s="140">
        <v>0.7549759780370624</v>
      </c>
      <c r="N34" s="189">
        <v>0</v>
      </c>
      <c r="O34" s="140">
        <v>0</v>
      </c>
      <c r="P34" s="189">
        <v>36</v>
      </c>
      <c r="Q34" s="103">
        <v>0.35910224438902744</v>
      </c>
    </row>
    <row r="35" spans="1:17" x14ac:dyDescent="0.35">
      <c r="A35" s="96" t="s">
        <v>17</v>
      </c>
      <c r="B35" s="189">
        <v>2</v>
      </c>
      <c r="C35" s="140">
        <v>7.4906367041198504E-2</v>
      </c>
      <c r="D35" s="189">
        <v>1</v>
      </c>
      <c r="E35" s="140">
        <v>5.1229508196721313E-2</v>
      </c>
      <c r="F35" s="189">
        <v>0</v>
      </c>
      <c r="G35" s="140">
        <v>0</v>
      </c>
      <c r="H35" s="189">
        <v>3</v>
      </c>
      <c r="I35" s="140">
        <v>0.31315240083507306</v>
      </c>
      <c r="J35" s="189">
        <v>0</v>
      </c>
      <c r="K35" s="140">
        <v>0</v>
      </c>
      <c r="L35" s="189">
        <v>0</v>
      </c>
      <c r="M35" s="140">
        <v>0</v>
      </c>
      <c r="N35" s="189">
        <v>0</v>
      </c>
      <c r="O35" s="140">
        <v>0</v>
      </c>
      <c r="P35" s="189">
        <v>6</v>
      </c>
      <c r="Q35" s="103">
        <v>5.9850374064837904E-2</v>
      </c>
    </row>
    <row r="36" spans="1:17" x14ac:dyDescent="0.35">
      <c r="A36" s="96" t="s">
        <v>18</v>
      </c>
      <c r="B36" s="199">
        <v>2613</v>
      </c>
      <c r="C36" s="140">
        <v>97.865168539325836</v>
      </c>
      <c r="D36" s="199">
        <v>1817</v>
      </c>
      <c r="E36" s="140">
        <v>93.084016393442624</v>
      </c>
      <c r="F36" s="199">
        <v>1486</v>
      </c>
      <c r="G36" s="140">
        <v>90.665039658328254</v>
      </c>
      <c r="H36" s="189">
        <v>918</v>
      </c>
      <c r="I36" s="140">
        <v>95.824634655532364</v>
      </c>
      <c r="J36" s="189">
        <v>950</v>
      </c>
      <c r="K36" s="140">
        <v>98.140495867768593</v>
      </c>
      <c r="L36" s="199">
        <v>1249</v>
      </c>
      <c r="M36" s="140">
        <v>85.724090597117367</v>
      </c>
      <c r="N36" s="189">
        <v>371</v>
      </c>
      <c r="O36" s="140">
        <v>97.375328083989501</v>
      </c>
      <c r="P36" s="199">
        <v>9404</v>
      </c>
      <c r="Q36" s="103">
        <v>93.805486284289273</v>
      </c>
    </row>
    <row r="37" spans="1:17" ht="16" thickBot="1" x14ac:dyDescent="0.4">
      <c r="A37" s="97" t="s">
        <v>7</v>
      </c>
      <c r="B37" s="200">
        <v>2670</v>
      </c>
      <c r="C37" s="101">
        <v>100</v>
      </c>
      <c r="D37" s="200">
        <v>1952</v>
      </c>
      <c r="E37" s="101">
        <v>100</v>
      </c>
      <c r="F37" s="200">
        <v>1639</v>
      </c>
      <c r="G37" s="101">
        <v>100</v>
      </c>
      <c r="H37" s="101">
        <v>958</v>
      </c>
      <c r="I37" s="101">
        <v>100</v>
      </c>
      <c r="J37" s="101">
        <v>968</v>
      </c>
      <c r="K37" s="101">
        <v>100</v>
      </c>
      <c r="L37" s="200">
        <v>1457</v>
      </c>
      <c r="M37" s="101">
        <v>100</v>
      </c>
      <c r="N37" s="101">
        <v>381</v>
      </c>
      <c r="O37" s="101">
        <v>100</v>
      </c>
      <c r="P37" s="200">
        <v>10025</v>
      </c>
      <c r="Q37" s="201">
        <v>100</v>
      </c>
    </row>
    <row r="38" spans="1:17" ht="16" thickBot="1" x14ac:dyDescent="0.4"/>
    <row r="39" spans="1:17" x14ac:dyDescent="0.35">
      <c r="A39" s="5" t="s">
        <v>213</v>
      </c>
      <c r="B39" s="32" t="s">
        <v>255</v>
      </c>
      <c r="C39" s="32"/>
      <c r="D39" s="32" t="s">
        <v>256</v>
      </c>
      <c r="E39" s="32"/>
      <c r="F39" s="32" t="s">
        <v>257</v>
      </c>
      <c r="G39" s="32"/>
      <c r="H39" s="32" t="s">
        <v>258</v>
      </c>
      <c r="I39" s="32"/>
      <c r="J39" s="233" t="s">
        <v>259</v>
      </c>
      <c r="K39" s="234"/>
      <c r="L39" s="32" t="s">
        <v>253</v>
      </c>
      <c r="M39" s="32"/>
      <c r="N39" s="32" t="s">
        <v>260</v>
      </c>
      <c r="O39" s="32"/>
      <c r="P39" s="32" t="s">
        <v>261</v>
      </c>
      <c r="Q39" s="33"/>
    </row>
    <row r="40" spans="1:17" x14ac:dyDescent="0.35">
      <c r="A40" s="96" t="s">
        <v>221</v>
      </c>
      <c r="B40" s="128" t="s">
        <v>269</v>
      </c>
      <c r="C40" s="128" t="s">
        <v>56</v>
      </c>
      <c r="D40" s="128" t="s">
        <v>269</v>
      </c>
      <c r="E40" s="128" t="s">
        <v>56</v>
      </c>
      <c r="F40" s="128" t="s">
        <v>269</v>
      </c>
      <c r="G40" s="128" t="s">
        <v>56</v>
      </c>
      <c r="H40" s="128" t="s">
        <v>269</v>
      </c>
      <c r="I40" s="128" t="s">
        <v>56</v>
      </c>
      <c r="J40" s="128" t="s">
        <v>269</v>
      </c>
      <c r="K40" s="128" t="s">
        <v>56</v>
      </c>
      <c r="L40" s="128" t="s">
        <v>269</v>
      </c>
      <c r="M40" s="128" t="s">
        <v>56</v>
      </c>
      <c r="N40" s="128" t="s">
        <v>269</v>
      </c>
      <c r="O40" s="128" t="s">
        <v>56</v>
      </c>
      <c r="P40" s="128" t="s">
        <v>269</v>
      </c>
      <c r="Q40" s="130" t="s">
        <v>56</v>
      </c>
    </row>
    <row r="41" spans="1:17" x14ac:dyDescent="0.35">
      <c r="A41" s="96" t="s">
        <v>20</v>
      </c>
      <c r="B41" s="199">
        <v>129</v>
      </c>
      <c r="C41" s="132">
        <v>4.8314606741573032</v>
      </c>
      <c r="D41" s="199">
        <v>190</v>
      </c>
      <c r="E41" s="132">
        <v>9.7336065573770494</v>
      </c>
      <c r="F41" s="199">
        <v>173</v>
      </c>
      <c r="G41" s="132">
        <v>10.555216595485053</v>
      </c>
      <c r="H41" s="199">
        <v>140</v>
      </c>
      <c r="I41" s="132">
        <v>14.613778705636744</v>
      </c>
      <c r="J41" s="199">
        <v>40</v>
      </c>
      <c r="K41" s="132">
        <v>4.1322314049586781</v>
      </c>
      <c r="L41" s="199">
        <v>236</v>
      </c>
      <c r="M41" s="132">
        <v>16.197666437886067</v>
      </c>
      <c r="N41" s="199">
        <v>14</v>
      </c>
      <c r="O41" s="132">
        <v>3.674540682414698</v>
      </c>
      <c r="P41" s="199">
        <v>922</v>
      </c>
      <c r="Q41" s="136">
        <v>9.1970074812967582</v>
      </c>
    </row>
    <row r="42" spans="1:17" x14ac:dyDescent="0.35">
      <c r="A42" s="96" t="s">
        <v>21</v>
      </c>
      <c r="B42" s="199">
        <v>303</v>
      </c>
      <c r="C42" s="132">
        <v>11.348314606741573</v>
      </c>
      <c r="D42" s="199">
        <v>232</v>
      </c>
      <c r="E42" s="132">
        <v>11.885245901639344</v>
      </c>
      <c r="F42" s="199">
        <v>274</v>
      </c>
      <c r="G42" s="132">
        <v>16.71751067724222</v>
      </c>
      <c r="H42" s="199">
        <v>77</v>
      </c>
      <c r="I42" s="132">
        <v>8.0375782881002085</v>
      </c>
      <c r="J42" s="199">
        <v>89</v>
      </c>
      <c r="K42" s="132">
        <v>9.1942148760330582</v>
      </c>
      <c r="L42" s="199">
        <v>258</v>
      </c>
      <c r="M42" s="132">
        <v>17.707618393960193</v>
      </c>
      <c r="N42" s="199">
        <v>37</v>
      </c>
      <c r="O42" s="132">
        <v>9.7112860892388451</v>
      </c>
      <c r="P42" s="199">
        <v>1270</v>
      </c>
      <c r="Q42" s="136">
        <v>12.668329177057355</v>
      </c>
    </row>
    <row r="43" spans="1:17" x14ac:dyDescent="0.35">
      <c r="A43" s="96" t="s">
        <v>18</v>
      </c>
      <c r="B43" s="199">
        <v>2238</v>
      </c>
      <c r="C43" s="132">
        <v>83.82022471910112</v>
      </c>
      <c r="D43" s="199">
        <v>1530</v>
      </c>
      <c r="E43" s="132">
        <v>78.381147540983605</v>
      </c>
      <c r="F43" s="199">
        <v>1192</v>
      </c>
      <c r="G43" s="132">
        <v>72.727272727272734</v>
      </c>
      <c r="H43" s="199">
        <v>741</v>
      </c>
      <c r="I43" s="132">
        <v>77.348643006263046</v>
      </c>
      <c r="J43" s="199">
        <v>839</v>
      </c>
      <c r="K43" s="132">
        <v>86.673553719008268</v>
      </c>
      <c r="L43" s="199">
        <v>963</v>
      </c>
      <c r="M43" s="132">
        <v>66.094715168153741</v>
      </c>
      <c r="N43" s="199">
        <v>330</v>
      </c>
      <c r="O43" s="132">
        <v>86.614173228346459</v>
      </c>
      <c r="P43" s="199">
        <v>7833</v>
      </c>
      <c r="Q43" s="136">
        <v>78.134663341645876</v>
      </c>
    </row>
    <row r="44" spans="1:17" ht="16" thickBot="1" x14ac:dyDescent="0.4">
      <c r="A44" s="97" t="s">
        <v>7</v>
      </c>
      <c r="B44" s="200">
        <v>2670</v>
      </c>
      <c r="C44" s="200">
        <v>100</v>
      </c>
      <c r="D44" s="200">
        <v>1952</v>
      </c>
      <c r="E44" s="200">
        <v>100</v>
      </c>
      <c r="F44" s="200">
        <v>1639</v>
      </c>
      <c r="G44" s="200">
        <v>100</v>
      </c>
      <c r="H44" s="200">
        <v>958</v>
      </c>
      <c r="I44" s="200">
        <v>100</v>
      </c>
      <c r="J44" s="200">
        <v>968</v>
      </c>
      <c r="K44" s="200">
        <v>100</v>
      </c>
      <c r="L44" s="200">
        <v>1457</v>
      </c>
      <c r="M44" s="200">
        <v>100</v>
      </c>
      <c r="N44" s="200">
        <v>381</v>
      </c>
      <c r="O44" s="200">
        <v>100</v>
      </c>
      <c r="P44" s="200">
        <v>10025</v>
      </c>
      <c r="Q44" s="145">
        <v>99.999999999999986</v>
      </c>
    </row>
    <row r="45" spans="1:17" ht="16" thickBot="1" x14ac:dyDescent="0.4"/>
    <row r="46" spans="1:17" x14ac:dyDescent="0.35">
      <c r="A46" s="5" t="s">
        <v>30</v>
      </c>
      <c r="B46" s="32" t="s">
        <v>255</v>
      </c>
      <c r="C46" s="32"/>
      <c r="D46" s="32" t="s">
        <v>256</v>
      </c>
      <c r="E46" s="32"/>
      <c r="F46" s="32" t="s">
        <v>257</v>
      </c>
      <c r="G46" s="32"/>
      <c r="H46" s="32" t="s">
        <v>258</v>
      </c>
      <c r="I46" s="32"/>
      <c r="J46" s="233" t="s">
        <v>259</v>
      </c>
      <c r="K46" s="234"/>
      <c r="L46" s="32" t="s">
        <v>253</v>
      </c>
      <c r="M46" s="32"/>
      <c r="N46" s="32" t="s">
        <v>260</v>
      </c>
      <c r="O46" s="32"/>
      <c r="P46" s="32" t="s">
        <v>261</v>
      </c>
      <c r="Q46" s="33"/>
    </row>
    <row r="47" spans="1:17" x14ac:dyDescent="0.35">
      <c r="A47" s="96" t="s">
        <v>210</v>
      </c>
      <c r="B47" s="128" t="s">
        <v>269</v>
      </c>
      <c r="C47" s="128" t="s">
        <v>56</v>
      </c>
      <c r="D47" s="128" t="s">
        <v>269</v>
      </c>
      <c r="E47" s="128" t="s">
        <v>56</v>
      </c>
      <c r="F47" s="128" t="s">
        <v>269</v>
      </c>
      <c r="G47" s="128" t="s">
        <v>56</v>
      </c>
      <c r="H47" s="128" t="s">
        <v>269</v>
      </c>
      <c r="I47" s="128" t="s">
        <v>56</v>
      </c>
      <c r="J47" s="128" t="s">
        <v>269</v>
      </c>
      <c r="K47" s="128" t="s">
        <v>56</v>
      </c>
      <c r="L47" s="128" t="s">
        <v>269</v>
      </c>
      <c r="M47" s="128" t="s">
        <v>56</v>
      </c>
      <c r="N47" s="128" t="s">
        <v>269</v>
      </c>
      <c r="O47" s="128" t="s">
        <v>56</v>
      </c>
      <c r="P47" s="128" t="s">
        <v>269</v>
      </c>
      <c r="Q47" s="130" t="s">
        <v>56</v>
      </c>
    </row>
    <row r="48" spans="1:17" x14ac:dyDescent="0.35">
      <c r="A48" s="96" t="s">
        <v>23</v>
      </c>
      <c r="B48" s="199">
        <v>0</v>
      </c>
      <c r="C48" s="132">
        <v>0</v>
      </c>
      <c r="D48" s="199">
        <v>0</v>
      </c>
      <c r="E48" s="132">
        <v>0</v>
      </c>
      <c r="F48" s="199">
        <v>0</v>
      </c>
      <c r="G48" s="132">
        <v>0</v>
      </c>
      <c r="H48" s="199">
        <v>0</v>
      </c>
      <c r="I48" s="132">
        <v>0</v>
      </c>
      <c r="J48" s="199">
        <v>0</v>
      </c>
      <c r="K48" s="132">
        <v>0</v>
      </c>
      <c r="L48" s="199">
        <v>0</v>
      </c>
      <c r="M48" s="132">
        <v>0</v>
      </c>
      <c r="N48" s="199">
        <v>0</v>
      </c>
      <c r="O48" s="132">
        <v>0</v>
      </c>
      <c r="P48" s="199">
        <v>0</v>
      </c>
      <c r="Q48" s="136">
        <v>0</v>
      </c>
    </row>
    <row r="49" spans="1:17" x14ac:dyDescent="0.35">
      <c r="A49" s="96" t="s">
        <v>24</v>
      </c>
      <c r="B49" s="199">
        <v>13</v>
      </c>
      <c r="C49" s="132">
        <v>0.48689138576779023</v>
      </c>
      <c r="D49" s="199">
        <v>6</v>
      </c>
      <c r="E49" s="132">
        <v>0.30737704918032788</v>
      </c>
      <c r="F49" s="199">
        <v>38</v>
      </c>
      <c r="G49" s="132">
        <v>2.3184868822452716</v>
      </c>
      <c r="H49" s="199">
        <v>9</v>
      </c>
      <c r="I49" s="132">
        <v>0.93945720250521914</v>
      </c>
      <c r="J49" s="199">
        <v>3</v>
      </c>
      <c r="K49" s="132">
        <v>0.30991735537190085</v>
      </c>
      <c r="L49" s="199">
        <v>1</v>
      </c>
      <c r="M49" s="132">
        <v>6.8634179821551136E-2</v>
      </c>
      <c r="N49" s="199">
        <v>4</v>
      </c>
      <c r="O49" s="132">
        <v>1.0498687664041995</v>
      </c>
      <c r="P49" s="199">
        <v>74</v>
      </c>
      <c r="Q49" s="136">
        <v>0.73815461346633415</v>
      </c>
    </row>
    <row r="50" spans="1:17" x14ac:dyDescent="0.35">
      <c r="A50" s="96" t="s">
        <v>265</v>
      </c>
      <c r="B50" s="199">
        <v>0</v>
      </c>
      <c r="C50" s="132">
        <v>0</v>
      </c>
      <c r="D50" s="199">
        <v>0</v>
      </c>
      <c r="E50" s="132">
        <v>0</v>
      </c>
      <c r="F50" s="199">
        <v>1</v>
      </c>
      <c r="G50" s="132">
        <v>6.1012812690665039E-2</v>
      </c>
      <c r="H50" s="199">
        <v>0</v>
      </c>
      <c r="I50" s="132">
        <v>0</v>
      </c>
      <c r="J50" s="199">
        <v>0</v>
      </c>
      <c r="K50" s="132">
        <v>0</v>
      </c>
      <c r="L50" s="199">
        <v>2</v>
      </c>
      <c r="M50" s="132">
        <v>0.13726835964310227</v>
      </c>
      <c r="N50" s="199">
        <v>0</v>
      </c>
      <c r="O50" s="132">
        <v>0</v>
      </c>
      <c r="P50" s="199">
        <v>3</v>
      </c>
      <c r="Q50" s="136">
        <v>2.9925187032418952E-2</v>
      </c>
    </row>
    <row r="51" spans="1:17" x14ac:dyDescent="0.35">
      <c r="A51" s="96" t="s">
        <v>28</v>
      </c>
      <c r="B51" s="199">
        <v>1</v>
      </c>
      <c r="C51" s="132">
        <v>3.7453183520599252E-2</v>
      </c>
      <c r="D51" s="199">
        <v>1</v>
      </c>
      <c r="E51" s="132">
        <v>5.1229508196721313E-2</v>
      </c>
      <c r="F51" s="199">
        <v>2</v>
      </c>
      <c r="G51" s="132">
        <v>0.12202562538133008</v>
      </c>
      <c r="H51" s="199">
        <v>5</v>
      </c>
      <c r="I51" s="132">
        <v>0.52192066805845516</v>
      </c>
      <c r="J51" s="199">
        <v>1</v>
      </c>
      <c r="K51" s="132">
        <v>0.10330578512396695</v>
      </c>
      <c r="L51" s="199">
        <v>5</v>
      </c>
      <c r="M51" s="132">
        <v>0.34317089910775567</v>
      </c>
      <c r="N51" s="199">
        <v>2</v>
      </c>
      <c r="O51" s="132">
        <v>0.52493438320209973</v>
      </c>
      <c r="P51" s="199">
        <v>17</v>
      </c>
      <c r="Q51" s="136">
        <v>0.16957605985037405</v>
      </c>
    </row>
    <row r="52" spans="1:17" x14ac:dyDescent="0.35">
      <c r="A52" s="96" t="s">
        <v>18</v>
      </c>
      <c r="B52" s="199">
        <v>2656</v>
      </c>
      <c r="C52" s="132">
        <v>99.475655430711612</v>
      </c>
      <c r="D52" s="199">
        <v>1945</v>
      </c>
      <c r="E52" s="132">
        <v>99.641393442622956</v>
      </c>
      <c r="F52" s="199">
        <v>1598</v>
      </c>
      <c r="G52" s="132">
        <v>97.49847467968273</v>
      </c>
      <c r="H52" s="199">
        <v>944</v>
      </c>
      <c r="I52" s="132">
        <v>98.53862212943632</v>
      </c>
      <c r="J52" s="199">
        <v>964</v>
      </c>
      <c r="K52" s="132">
        <v>99.586776859504127</v>
      </c>
      <c r="L52" s="199">
        <v>1449</v>
      </c>
      <c r="M52" s="132">
        <v>99.450926561427593</v>
      </c>
      <c r="N52" s="199">
        <v>375</v>
      </c>
      <c r="O52" s="132">
        <v>98.425196850393704</v>
      </c>
      <c r="P52" s="199">
        <v>9931</v>
      </c>
      <c r="Q52" s="136">
        <v>99.062344139650875</v>
      </c>
    </row>
    <row r="53" spans="1:17" ht="16" thickBot="1" x14ac:dyDescent="0.4">
      <c r="A53" s="97" t="s">
        <v>7</v>
      </c>
      <c r="B53" s="200">
        <v>2670</v>
      </c>
      <c r="C53" s="200">
        <v>100</v>
      </c>
      <c r="D53" s="200">
        <v>1952</v>
      </c>
      <c r="E53" s="200">
        <v>100</v>
      </c>
      <c r="F53" s="200">
        <v>1639</v>
      </c>
      <c r="G53" s="200">
        <v>100</v>
      </c>
      <c r="H53" s="200">
        <v>958</v>
      </c>
      <c r="I53" s="200">
        <v>100</v>
      </c>
      <c r="J53" s="200">
        <v>968</v>
      </c>
      <c r="K53" s="200">
        <v>100</v>
      </c>
      <c r="L53" s="200">
        <v>1457</v>
      </c>
      <c r="M53" s="200">
        <v>100</v>
      </c>
      <c r="N53" s="200">
        <v>381</v>
      </c>
      <c r="O53" s="200">
        <v>100</v>
      </c>
      <c r="P53" s="200">
        <v>10025</v>
      </c>
      <c r="Q53" s="145">
        <v>100</v>
      </c>
    </row>
    <row r="54" spans="1:17" ht="16" thickBot="1" x14ac:dyDescent="0.4"/>
    <row r="55" spans="1:17" x14ac:dyDescent="0.35">
      <c r="A55" s="5" t="s">
        <v>41</v>
      </c>
      <c r="B55" s="32" t="s">
        <v>255</v>
      </c>
      <c r="C55" s="32"/>
      <c r="D55" s="32" t="s">
        <v>256</v>
      </c>
      <c r="E55" s="32"/>
      <c r="F55" s="32" t="s">
        <v>257</v>
      </c>
      <c r="G55" s="32"/>
      <c r="H55" s="32" t="s">
        <v>258</v>
      </c>
      <c r="I55" s="32"/>
      <c r="J55" s="233" t="s">
        <v>259</v>
      </c>
      <c r="K55" s="234"/>
      <c r="L55" s="32" t="s">
        <v>253</v>
      </c>
      <c r="M55" s="32"/>
      <c r="N55" s="32" t="s">
        <v>260</v>
      </c>
      <c r="O55" s="32"/>
      <c r="P55" s="32" t="s">
        <v>261</v>
      </c>
      <c r="Q55" s="33"/>
    </row>
    <row r="56" spans="1:17" x14ac:dyDescent="0.35">
      <c r="A56" s="96" t="s">
        <v>211</v>
      </c>
      <c r="B56" s="128" t="s">
        <v>269</v>
      </c>
      <c r="C56" s="128" t="s">
        <v>56</v>
      </c>
      <c r="D56" s="128" t="s">
        <v>269</v>
      </c>
      <c r="E56" s="128" t="s">
        <v>56</v>
      </c>
      <c r="F56" s="128" t="s">
        <v>269</v>
      </c>
      <c r="G56" s="128" t="s">
        <v>56</v>
      </c>
      <c r="H56" s="128" t="s">
        <v>269</v>
      </c>
      <c r="I56" s="128" t="s">
        <v>56</v>
      </c>
      <c r="J56" s="128" t="s">
        <v>269</v>
      </c>
      <c r="K56" s="128" t="s">
        <v>56</v>
      </c>
      <c r="L56" s="128" t="s">
        <v>269</v>
      </c>
      <c r="M56" s="128" t="s">
        <v>56</v>
      </c>
      <c r="N56" s="128" t="s">
        <v>269</v>
      </c>
      <c r="O56" s="128" t="s">
        <v>56</v>
      </c>
      <c r="P56" s="128" t="s">
        <v>269</v>
      </c>
      <c r="Q56" s="130" t="s">
        <v>56</v>
      </c>
    </row>
    <row r="57" spans="1:17" x14ac:dyDescent="0.35">
      <c r="A57" s="96" t="s">
        <v>243</v>
      </c>
      <c r="B57" s="199">
        <v>0</v>
      </c>
      <c r="C57" s="132">
        <v>0</v>
      </c>
      <c r="D57" s="199">
        <v>0</v>
      </c>
      <c r="E57" s="132">
        <v>0</v>
      </c>
      <c r="F57" s="199">
        <v>6</v>
      </c>
      <c r="G57" s="132">
        <v>0.36607687614399026</v>
      </c>
      <c r="H57" s="199">
        <v>0</v>
      </c>
      <c r="I57" s="132">
        <v>0</v>
      </c>
      <c r="J57" s="199">
        <v>0</v>
      </c>
      <c r="K57" s="132">
        <v>0</v>
      </c>
      <c r="L57" s="199">
        <v>2</v>
      </c>
      <c r="M57" s="132">
        <v>0.13726835964310227</v>
      </c>
      <c r="N57" s="199">
        <v>0</v>
      </c>
      <c r="O57" s="132">
        <v>0</v>
      </c>
      <c r="P57" s="199">
        <v>8</v>
      </c>
      <c r="Q57" s="136">
        <v>7.9800498753117219E-2</v>
      </c>
    </row>
    <row r="58" spans="1:17" x14ac:dyDescent="0.35">
      <c r="A58" s="96" t="s">
        <v>244</v>
      </c>
      <c r="B58" s="199">
        <v>0</v>
      </c>
      <c r="C58" s="132">
        <v>0</v>
      </c>
      <c r="D58" s="199">
        <v>1</v>
      </c>
      <c r="E58" s="132">
        <v>5.1229508196721313E-2</v>
      </c>
      <c r="F58" s="199">
        <v>3</v>
      </c>
      <c r="G58" s="132">
        <v>0.18303843807199513</v>
      </c>
      <c r="H58" s="199">
        <v>0</v>
      </c>
      <c r="I58" s="132">
        <v>0</v>
      </c>
      <c r="J58" s="199">
        <v>0</v>
      </c>
      <c r="K58" s="132">
        <v>0</v>
      </c>
      <c r="L58" s="199">
        <v>0</v>
      </c>
      <c r="M58" s="132">
        <v>0</v>
      </c>
      <c r="N58" s="199">
        <v>0</v>
      </c>
      <c r="O58" s="132">
        <v>0</v>
      </c>
      <c r="P58" s="199">
        <v>4</v>
      </c>
      <c r="Q58" s="136">
        <v>3.9900249376558609E-2</v>
      </c>
    </row>
    <row r="59" spans="1:17" x14ac:dyDescent="0.35">
      <c r="A59" s="96" t="s">
        <v>32</v>
      </c>
      <c r="B59" s="199">
        <v>0</v>
      </c>
      <c r="C59" s="132">
        <v>0</v>
      </c>
      <c r="D59" s="199">
        <v>0</v>
      </c>
      <c r="E59" s="132">
        <v>0</v>
      </c>
      <c r="F59" s="199">
        <v>0</v>
      </c>
      <c r="G59" s="132">
        <v>0</v>
      </c>
      <c r="H59" s="199">
        <v>0</v>
      </c>
      <c r="I59" s="132">
        <v>0</v>
      </c>
      <c r="J59" s="199">
        <v>0</v>
      </c>
      <c r="K59" s="132">
        <v>0</v>
      </c>
      <c r="L59" s="199">
        <v>0</v>
      </c>
      <c r="M59" s="132">
        <v>0</v>
      </c>
      <c r="N59" s="199">
        <v>0</v>
      </c>
      <c r="O59" s="132">
        <v>0</v>
      </c>
      <c r="P59" s="199">
        <v>0</v>
      </c>
      <c r="Q59" s="136">
        <v>0</v>
      </c>
    </row>
    <row r="60" spans="1:17" x14ac:dyDescent="0.35">
      <c r="A60" s="96" t="s">
        <v>245</v>
      </c>
      <c r="B60" s="199">
        <v>9</v>
      </c>
      <c r="C60" s="132">
        <v>0.33707865168539325</v>
      </c>
      <c r="D60" s="199">
        <v>3</v>
      </c>
      <c r="E60" s="132">
        <v>0.15368852459016394</v>
      </c>
      <c r="F60" s="199">
        <v>12</v>
      </c>
      <c r="G60" s="132">
        <v>0.73215375228798052</v>
      </c>
      <c r="H60" s="199">
        <v>4</v>
      </c>
      <c r="I60" s="132">
        <v>0.41753653444676403</v>
      </c>
      <c r="J60" s="199">
        <v>4</v>
      </c>
      <c r="K60" s="132">
        <v>0.41322314049586778</v>
      </c>
      <c r="L60" s="199">
        <v>5</v>
      </c>
      <c r="M60" s="132">
        <v>0.34317089910775567</v>
      </c>
      <c r="N60" s="199">
        <v>4</v>
      </c>
      <c r="O60" s="132">
        <v>1.0498687664041995</v>
      </c>
      <c r="P60" s="199">
        <v>41</v>
      </c>
      <c r="Q60" s="136">
        <v>0.40897755610972569</v>
      </c>
    </row>
    <row r="61" spans="1:17" x14ac:dyDescent="0.35">
      <c r="A61" s="96" t="s">
        <v>266</v>
      </c>
      <c r="B61" s="199">
        <v>0</v>
      </c>
      <c r="C61" s="132">
        <v>0</v>
      </c>
      <c r="D61" s="199">
        <v>0</v>
      </c>
      <c r="E61" s="132">
        <v>0</v>
      </c>
      <c r="F61" s="199">
        <v>0</v>
      </c>
      <c r="G61" s="132">
        <v>0</v>
      </c>
      <c r="H61" s="199">
        <v>0</v>
      </c>
      <c r="I61" s="132">
        <v>0</v>
      </c>
      <c r="J61" s="199">
        <v>0</v>
      </c>
      <c r="K61" s="132">
        <v>0</v>
      </c>
      <c r="L61" s="199">
        <v>0</v>
      </c>
      <c r="M61" s="132">
        <v>0</v>
      </c>
      <c r="N61" s="199">
        <v>0</v>
      </c>
      <c r="O61" s="132">
        <v>0</v>
      </c>
      <c r="P61" s="199">
        <v>0</v>
      </c>
      <c r="Q61" s="136">
        <v>0</v>
      </c>
    </row>
    <row r="62" spans="1:17" x14ac:dyDescent="0.35">
      <c r="A62" s="96" t="s">
        <v>246</v>
      </c>
      <c r="B62" s="199">
        <v>0</v>
      </c>
      <c r="C62" s="132">
        <v>0</v>
      </c>
      <c r="D62" s="199">
        <v>0</v>
      </c>
      <c r="E62" s="132">
        <v>0</v>
      </c>
      <c r="F62" s="199">
        <v>0</v>
      </c>
      <c r="G62" s="132">
        <v>0</v>
      </c>
      <c r="H62" s="199">
        <v>0</v>
      </c>
      <c r="I62" s="132">
        <v>0</v>
      </c>
      <c r="J62" s="199">
        <v>0</v>
      </c>
      <c r="K62" s="132">
        <v>0</v>
      </c>
      <c r="L62" s="199">
        <v>0</v>
      </c>
      <c r="M62" s="132">
        <v>0</v>
      </c>
      <c r="N62" s="199">
        <v>0</v>
      </c>
      <c r="O62" s="132">
        <v>0</v>
      </c>
      <c r="P62" s="199">
        <v>0</v>
      </c>
      <c r="Q62" s="136">
        <v>0</v>
      </c>
    </row>
    <row r="63" spans="1:17" x14ac:dyDescent="0.35">
      <c r="A63" s="96" t="s">
        <v>267</v>
      </c>
      <c r="B63" s="199">
        <v>2</v>
      </c>
      <c r="C63" s="132">
        <v>7.4906367041198504E-2</v>
      </c>
      <c r="D63" s="199">
        <v>0</v>
      </c>
      <c r="E63" s="132">
        <v>0</v>
      </c>
      <c r="F63" s="199">
        <v>7</v>
      </c>
      <c r="G63" s="132">
        <v>0.42708968883465531</v>
      </c>
      <c r="H63" s="199">
        <v>0</v>
      </c>
      <c r="I63" s="132">
        <v>0</v>
      </c>
      <c r="J63" s="199">
        <v>0</v>
      </c>
      <c r="K63" s="132">
        <v>0</v>
      </c>
      <c r="L63" s="199">
        <v>0</v>
      </c>
      <c r="M63" s="132">
        <v>0</v>
      </c>
      <c r="N63" s="199">
        <v>0</v>
      </c>
      <c r="O63" s="132">
        <v>0</v>
      </c>
      <c r="P63" s="199">
        <v>9</v>
      </c>
      <c r="Q63" s="136">
        <v>8.9775561097256859E-2</v>
      </c>
    </row>
    <row r="64" spans="1:17" x14ac:dyDescent="0.35">
      <c r="A64" s="96" t="s">
        <v>268</v>
      </c>
      <c r="B64" s="199">
        <v>2</v>
      </c>
      <c r="C64" s="132">
        <v>7.4906367041198504E-2</v>
      </c>
      <c r="D64" s="199">
        <v>2</v>
      </c>
      <c r="E64" s="132">
        <v>0.10245901639344263</v>
      </c>
      <c r="F64" s="199">
        <v>12</v>
      </c>
      <c r="G64" s="132">
        <v>0.73215375228798052</v>
      </c>
      <c r="H64" s="199">
        <v>10</v>
      </c>
      <c r="I64" s="132">
        <v>1.0438413361169103</v>
      </c>
      <c r="J64" s="199">
        <v>0</v>
      </c>
      <c r="K64" s="132">
        <v>0</v>
      </c>
      <c r="L64" s="199">
        <v>1</v>
      </c>
      <c r="M64" s="132">
        <v>6.8634179821551136E-2</v>
      </c>
      <c r="N64" s="199">
        <v>2</v>
      </c>
      <c r="O64" s="132">
        <v>0.52493438320209973</v>
      </c>
      <c r="P64" s="199">
        <v>29</v>
      </c>
      <c r="Q64" s="136">
        <v>0.28927680798004984</v>
      </c>
    </row>
    <row r="65" spans="1:17" x14ac:dyDescent="0.35">
      <c r="A65" s="96" t="s">
        <v>18</v>
      </c>
      <c r="B65" s="199">
        <v>2657</v>
      </c>
      <c r="C65" s="132">
        <v>99.513108614232209</v>
      </c>
      <c r="D65" s="199">
        <v>1946</v>
      </c>
      <c r="E65" s="132">
        <v>99.692622950819683</v>
      </c>
      <c r="F65" s="199">
        <v>1599</v>
      </c>
      <c r="G65" s="132">
        <v>97.559487492373393</v>
      </c>
      <c r="H65" s="199">
        <v>944</v>
      </c>
      <c r="I65" s="132">
        <v>98.53862212943632</v>
      </c>
      <c r="J65" s="199">
        <v>964</v>
      </c>
      <c r="K65" s="132">
        <v>99.586776859504127</v>
      </c>
      <c r="L65" s="199">
        <v>1449</v>
      </c>
      <c r="M65" s="132">
        <v>99.450926561427593</v>
      </c>
      <c r="N65" s="199">
        <v>375</v>
      </c>
      <c r="O65" s="132">
        <v>98.425196850393704</v>
      </c>
      <c r="P65" s="199">
        <v>9934</v>
      </c>
      <c r="Q65" s="136">
        <v>99.092269326683294</v>
      </c>
    </row>
    <row r="66" spans="1:17" ht="16" thickBot="1" x14ac:dyDescent="0.4">
      <c r="A66" s="97" t="s">
        <v>7</v>
      </c>
      <c r="B66" s="200">
        <v>2670</v>
      </c>
      <c r="C66" s="200">
        <v>100</v>
      </c>
      <c r="D66" s="200">
        <v>1952</v>
      </c>
      <c r="E66" s="200">
        <v>100.00000000000001</v>
      </c>
      <c r="F66" s="200">
        <v>1639</v>
      </c>
      <c r="G66" s="200">
        <v>100</v>
      </c>
      <c r="H66" s="200">
        <v>958</v>
      </c>
      <c r="I66" s="200">
        <v>100</v>
      </c>
      <c r="J66" s="200">
        <v>968</v>
      </c>
      <c r="K66" s="200">
        <v>100</v>
      </c>
      <c r="L66" s="200">
        <v>1457</v>
      </c>
      <c r="M66" s="200">
        <v>100</v>
      </c>
      <c r="N66" s="200">
        <v>381</v>
      </c>
      <c r="O66" s="200">
        <v>100</v>
      </c>
      <c r="P66" s="200">
        <v>10025</v>
      </c>
      <c r="Q66" s="145">
        <v>100</v>
      </c>
    </row>
    <row r="67" spans="1:17" ht="16" thickBot="1" x14ac:dyDescent="0.4"/>
    <row r="68" spans="1:17" x14ac:dyDescent="0.35">
      <c r="A68" s="5" t="s">
        <v>45</v>
      </c>
      <c r="B68" s="32" t="s">
        <v>255</v>
      </c>
      <c r="C68" s="32"/>
      <c r="D68" s="32" t="s">
        <v>256</v>
      </c>
      <c r="E68" s="32"/>
      <c r="F68" s="32" t="s">
        <v>257</v>
      </c>
      <c r="G68" s="32"/>
      <c r="H68" s="32" t="s">
        <v>258</v>
      </c>
      <c r="I68" s="32"/>
      <c r="J68" s="233" t="s">
        <v>259</v>
      </c>
      <c r="K68" s="234"/>
      <c r="L68" s="32" t="s">
        <v>253</v>
      </c>
      <c r="M68" s="32"/>
      <c r="N68" s="32" t="s">
        <v>260</v>
      </c>
      <c r="O68" s="32"/>
      <c r="P68" s="32" t="s">
        <v>261</v>
      </c>
      <c r="Q68" s="33"/>
    </row>
    <row r="69" spans="1:17" x14ac:dyDescent="0.35">
      <c r="A69" s="96" t="s">
        <v>212</v>
      </c>
      <c r="B69" s="128" t="s">
        <v>269</v>
      </c>
      <c r="C69" s="128" t="s">
        <v>56</v>
      </c>
      <c r="D69" s="128" t="s">
        <v>269</v>
      </c>
      <c r="E69" s="128" t="s">
        <v>56</v>
      </c>
      <c r="F69" s="128" t="s">
        <v>269</v>
      </c>
      <c r="G69" s="128" t="s">
        <v>56</v>
      </c>
      <c r="H69" s="128" t="s">
        <v>269</v>
      </c>
      <c r="I69" s="128" t="s">
        <v>56</v>
      </c>
      <c r="J69" s="128" t="s">
        <v>269</v>
      </c>
      <c r="K69" s="128" t="s">
        <v>56</v>
      </c>
      <c r="L69" s="128" t="s">
        <v>269</v>
      </c>
      <c r="M69" s="128" t="s">
        <v>56</v>
      </c>
      <c r="N69" s="128" t="s">
        <v>269</v>
      </c>
      <c r="O69" s="128" t="s">
        <v>56</v>
      </c>
      <c r="P69" s="128" t="s">
        <v>269</v>
      </c>
      <c r="Q69" s="130" t="s">
        <v>56</v>
      </c>
    </row>
    <row r="70" spans="1:17" x14ac:dyDescent="0.35">
      <c r="A70" s="96" t="s">
        <v>270</v>
      </c>
      <c r="B70" s="189">
        <v>0</v>
      </c>
      <c r="C70" s="140">
        <v>0</v>
      </c>
      <c r="D70" s="189">
        <v>0</v>
      </c>
      <c r="E70" s="140">
        <v>0</v>
      </c>
      <c r="F70" s="189">
        <v>7</v>
      </c>
      <c r="G70" s="140">
        <v>0.42708968883465526</v>
      </c>
      <c r="H70" s="189">
        <v>0</v>
      </c>
      <c r="I70" s="140">
        <v>0</v>
      </c>
      <c r="J70" s="189">
        <v>0</v>
      </c>
      <c r="K70" s="140">
        <v>0</v>
      </c>
      <c r="L70" s="189">
        <v>1</v>
      </c>
      <c r="M70" s="140">
        <v>6.8681318681318687E-2</v>
      </c>
      <c r="N70" s="189">
        <v>0</v>
      </c>
      <c r="O70" s="140">
        <v>0</v>
      </c>
      <c r="P70" s="189">
        <v>8</v>
      </c>
      <c r="Q70" s="103">
        <v>7.9744816586921854E-2</v>
      </c>
    </row>
    <row r="71" spans="1:17" x14ac:dyDescent="0.35">
      <c r="A71" s="96" t="s">
        <v>271</v>
      </c>
      <c r="B71" s="189">
        <v>8</v>
      </c>
      <c r="C71" s="140">
        <v>0.29962546816479402</v>
      </c>
      <c r="D71" s="189">
        <v>4</v>
      </c>
      <c r="E71" s="140">
        <v>0.20449897750511251</v>
      </c>
      <c r="F71" s="189">
        <v>19</v>
      </c>
      <c r="G71" s="140">
        <v>1.1592434411226358</v>
      </c>
      <c r="H71" s="189">
        <v>4</v>
      </c>
      <c r="I71" s="140">
        <v>0.41580041580041582</v>
      </c>
      <c r="J71" s="189">
        <v>0</v>
      </c>
      <c r="K71" s="140">
        <v>0</v>
      </c>
      <c r="L71" s="189">
        <v>0</v>
      </c>
      <c r="M71" s="140">
        <v>0</v>
      </c>
      <c r="N71" s="189">
        <v>0</v>
      </c>
      <c r="O71" s="140">
        <v>0</v>
      </c>
      <c r="P71" s="189">
        <v>35</v>
      </c>
      <c r="Q71" s="103">
        <v>0.34888357256778307</v>
      </c>
    </row>
    <row r="72" spans="1:17" x14ac:dyDescent="0.35">
      <c r="A72" s="96" t="s">
        <v>272</v>
      </c>
      <c r="B72" s="199">
        <v>2662</v>
      </c>
      <c r="C72" s="140">
        <v>99.700374531835195</v>
      </c>
      <c r="D72" s="199">
        <v>1952</v>
      </c>
      <c r="E72" s="140">
        <v>99.795501022494889</v>
      </c>
      <c r="F72" s="199">
        <v>1613</v>
      </c>
      <c r="G72" s="140">
        <v>98.413666870042704</v>
      </c>
      <c r="H72" s="189">
        <v>958</v>
      </c>
      <c r="I72" s="140">
        <v>99.584199584199581</v>
      </c>
      <c r="J72" s="189">
        <v>968</v>
      </c>
      <c r="K72" s="140">
        <v>100</v>
      </c>
      <c r="L72" s="199">
        <v>1455</v>
      </c>
      <c r="M72" s="140">
        <v>99.931318681318686</v>
      </c>
      <c r="N72" s="189">
        <v>381</v>
      </c>
      <c r="O72" s="140">
        <v>100</v>
      </c>
      <c r="P72" s="199">
        <v>9989</v>
      </c>
      <c r="Q72" s="103">
        <v>99.57137161084529</v>
      </c>
    </row>
    <row r="73" spans="1:17" ht="16" thickBot="1" x14ac:dyDescent="0.4">
      <c r="A73" s="97" t="s">
        <v>7</v>
      </c>
      <c r="B73" s="200">
        <v>2670</v>
      </c>
      <c r="C73" s="101">
        <v>99.999999999999986</v>
      </c>
      <c r="D73" s="200">
        <v>1956</v>
      </c>
      <c r="E73" s="101">
        <v>100</v>
      </c>
      <c r="F73" s="200">
        <v>1639</v>
      </c>
      <c r="G73" s="101">
        <v>100</v>
      </c>
      <c r="H73" s="101">
        <v>962</v>
      </c>
      <c r="I73" s="101">
        <v>100</v>
      </c>
      <c r="J73" s="101">
        <v>968</v>
      </c>
      <c r="K73" s="101">
        <v>100</v>
      </c>
      <c r="L73" s="200">
        <v>1456</v>
      </c>
      <c r="M73" s="101">
        <v>100</v>
      </c>
      <c r="N73" s="101">
        <v>381</v>
      </c>
      <c r="O73" s="101">
        <v>100</v>
      </c>
      <c r="P73" s="200">
        <v>10032</v>
      </c>
      <c r="Q73" s="201">
        <v>100</v>
      </c>
    </row>
  </sheetData>
  <mergeCells count="6">
    <mergeCell ref="J3:K3"/>
    <mergeCell ref="J27:K27"/>
    <mergeCell ref="J68:K68"/>
    <mergeCell ref="J55:K55"/>
    <mergeCell ref="J46:K46"/>
    <mergeCell ref="J39:K39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E55DED-303D-453E-83AD-C5751657F343}">
  <dimension ref="A1:Q100"/>
  <sheetViews>
    <sheetView zoomScale="60" zoomScaleNormal="60" workbookViewId="0"/>
  </sheetViews>
  <sheetFormatPr defaultRowHeight="15.5" x14ac:dyDescent="0.35"/>
  <cols>
    <col min="1" max="1" width="31.453125" style="28" customWidth="1"/>
    <col min="2" max="2" width="11.08984375" style="28" customWidth="1"/>
    <col min="3" max="3" width="10.90625" style="28" customWidth="1"/>
    <col min="4" max="4" width="10.08984375" style="28" customWidth="1"/>
    <col min="5" max="5" width="11.54296875" style="28" customWidth="1"/>
    <col min="6" max="6" width="9.453125" style="28" customWidth="1"/>
    <col min="7" max="7" width="10.6328125" style="28" customWidth="1"/>
    <col min="8" max="8" width="9.08984375" style="28" customWidth="1"/>
    <col min="9" max="9" width="10.453125" style="28" customWidth="1"/>
    <col min="10" max="10" width="9.453125" style="28" customWidth="1"/>
    <col min="11" max="11" width="11.26953125" style="28" customWidth="1"/>
    <col min="12" max="12" width="9.453125" style="28" customWidth="1"/>
    <col min="13" max="13" width="10.81640625" style="28" customWidth="1"/>
    <col min="14" max="14" width="9.90625" style="28" customWidth="1"/>
    <col min="15" max="15" width="10.54296875" style="28" customWidth="1"/>
    <col min="16" max="16" width="10" style="28" customWidth="1"/>
    <col min="17" max="17" width="11.08984375" style="28" customWidth="1"/>
    <col min="18" max="16384" width="8.7265625" style="28"/>
  </cols>
  <sheetData>
    <row r="1" spans="1:17" ht="16" thickBot="1" x14ac:dyDescent="0.4">
      <c r="A1" s="135" t="s">
        <v>452</v>
      </c>
      <c r="B1" s="163">
        <v>10775</v>
      </c>
    </row>
    <row r="2" spans="1:17" ht="16" thickBot="1" x14ac:dyDescent="0.4"/>
    <row r="3" spans="1:17" x14ac:dyDescent="0.35">
      <c r="A3" s="5" t="s">
        <v>10</v>
      </c>
      <c r="B3" s="32" t="s">
        <v>255</v>
      </c>
      <c r="C3" s="32"/>
      <c r="D3" s="32" t="s">
        <v>256</v>
      </c>
      <c r="E3" s="32"/>
      <c r="F3" s="32" t="s">
        <v>257</v>
      </c>
      <c r="G3" s="32"/>
      <c r="H3" s="32" t="s">
        <v>258</v>
      </c>
      <c r="I3" s="32"/>
      <c r="J3" s="233" t="s">
        <v>259</v>
      </c>
      <c r="K3" s="234"/>
      <c r="L3" s="32" t="s">
        <v>253</v>
      </c>
      <c r="M3" s="32"/>
      <c r="N3" s="32" t="s">
        <v>260</v>
      </c>
      <c r="O3" s="32"/>
      <c r="P3" s="32" t="s">
        <v>261</v>
      </c>
      <c r="Q3" s="33"/>
    </row>
    <row r="4" spans="1:17" x14ac:dyDescent="0.35">
      <c r="A4" s="96" t="s">
        <v>194</v>
      </c>
      <c r="B4" s="128" t="s">
        <v>269</v>
      </c>
      <c r="C4" s="128" t="s">
        <v>56</v>
      </c>
      <c r="D4" s="128" t="s">
        <v>269</v>
      </c>
      <c r="E4" s="128" t="s">
        <v>56</v>
      </c>
      <c r="F4" s="128" t="s">
        <v>269</v>
      </c>
      <c r="G4" s="128" t="s">
        <v>56</v>
      </c>
      <c r="H4" s="128" t="s">
        <v>269</v>
      </c>
      <c r="I4" s="128" t="s">
        <v>56</v>
      </c>
      <c r="J4" s="128" t="s">
        <v>269</v>
      </c>
      <c r="K4" s="128" t="s">
        <v>56</v>
      </c>
      <c r="L4" s="128" t="s">
        <v>269</v>
      </c>
      <c r="M4" s="128" t="s">
        <v>56</v>
      </c>
      <c r="N4" s="128" t="s">
        <v>269</v>
      </c>
      <c r="O4" s="128" t="s">
        <v>56</v>
      </c>
      <c r="P4" s="128" t="s">
        <v>269</v>
      </c>
      <c r="Q4" s="130" t="s">
        <v>56</v>
      </c>
    </row>
    <row r="5" spans="1:17" x14ac:dyDescent="0.35">
      <c r="A5" s="96" t="s">
        <v>46</v>
      </c>
      <c r="B5" s="199">
        <v>2806</v>
      </c>
      <c r="C5" s="132">
        <v>73.958882445967319</v>
      </c>
      <c r="D5" s="199">
        <v>1509</v>
      </c>
      <c r="E5" s="132">
        <v>68.715846994535525</v>
      </c>
      <c r="F5" s="199">
        <v>1724</v>
      </c>
      <c r="G5" s="132">
        <v>72.896405919661731</v>
      </c>
      <c r="H5" s="199">
        <v>607</v>
      </c>
      <c r="I5" s="132">
        <v>71.411764705882348</v>
      </c>
      <c r="J5" s="199">
        <v>318</v>
      </c>
      <c r="K5" s="132">
        <v>59.550561797752813</v>
      </c>
      <c r="L5" s="199">
        <v>712</v>
      </c>
      <c r="M5" s="132">
        <v>90.70063694267516</v>
      </c>
      <c r="N5" s="199">
        <v>161</v>
      </c>
      <c r="O5" s="132">
        <v>64.143426294820713</v>
      </c>
      <c r="P5" s="199">
        <v>7837</v>
      </c>
      <c r="Q5" s="136">
        <v>72.733178654292345</v>
      </c>
    </row>
    <row r="6" spans="1:17" x14ac:dyDescent="0.35">
      <c r="A6" s="96" t="s">
        <v>47</v>
      </c>
      <c r="B6" s="199">
        <v>12</v>
      </c>
      <c r="C6" s="132">
        <v>0.31628887717448601</v>
      </c>
      <c r="D6" s="199">
        <v>15</v>
      </c>
      <c r="E6" s="132">
        <v>0.68306010928961747</v>
      </c>
      <c r="F6" s="199">
        <v>7</v>
      </c>
      <c r="G6" s="132">
        <v>0.29598308668076112</v>
      </c>
      <c r="H6" s="199">
        <v>2</v>
      </c>
      <c r="I6" s="132">
        <v>0.23529411764705879</v>
      </c>
      <c r="J6" s="199">
        <v>1</v>
      </c>
      <c r="K6" s="132">
        <v>0.18726591760299627</v>
      </c>
      <c r="L6" s="199">
        <v>0</v>
      </c>
      <c r="M6" s="132">
        <v>0</v>
      </c>
      <c r="N6" s="199">
        <v>0</v>
      </c>
      <c r="O6" s="132">
        <v>0</v>
      </c>
      <c r="P6" s="199">
        <v>37</v>
      </c>
      <c r="Q6" s="136">
        <v>0.3433874709976798</v>
      </c>
    </row>
    <row r="7" spans="1:17" x14ac:dyDescent="0.35">
      <c r="A7" s="96" t="s">
        <v>233</v>
      </c>
      <c r="B7" s="199">
        <v>152</v>
      </c>
      <c r="C7" s="132">
        <v>4.0063257775434895</v>
      </c>
      <c r="D7" s="199">
        <v>108</v>
      </c>
      <c r="E7" s="132">
        <v>4.918032786885246</v>
      </c>
      <c r="F7" s="199">
        <v>64</v>
      </c>
      <c r="G7" s="132">
        <v>2.7061310782241015</v>
      </c>
      <c r="H7" s="199">
        <v>90</v>
      </c>
      <c r="I7" s="132">
        <v>10.588235294117647</v>
      </c>
      <c r="J7" s="199">
        <v>30</v>
      </c>
      <c r="K7" s="132">
        <v>5.6179775280898872</v>
      </c>
      <c r="L7" s="199">
        <v>9</v>
      </c>
      <c r="M7" s="132">
        <v>1.1464968152866242</v>
      </c>
      <c r="N7" s="199">
        <v>6</v>
      </c>
      <c r="O7" s="132">
        <v>2.3904382470119523</v>
      </c>
      <c r="P7" s="199">
        <v>459</v>
      </c>
      <c r="Q7" s="136">
        <v>4.2598607888631088</v>
      </c>
    </row>
    <row r="8" spans="1:17" x14ac:dyDescent="0.35">
      <c r="A8" s="96" t="s">
        <v>224</v>
      </c>
      <c r="B8" s="199">
        <v>1</v>
      </c>
      <c r="C8" s="132">
        <v>2.6357406431207171E-2</v>
      </c>
      <c r="D8" s="199">
        <v>0</v>
      </c>
      <c r="E8" s="132">
        <v>0</v>
      </c>
      <c r="F8" s="199">
        <v>0</v>
      </c>
      <c r="G8" s="132">
        <v>0</v>
      </c>
      <c r="H8" s="199">
        <v>0</v>
      </c>
      <c r="I8" s="132">
        <v>0</v>
      </c>
      <c r="J8" s="199">
        <v>2</v>
      </c>
      <c r="K8" s="132">
        <v>0.37453183520599254</v>
      </c>
      <c r="L8" s="199">
        <v>0</v>
      </c>
      <c r="M8" s="132">
        <v>0</v>
      </c>
      <c r="N8" s="199">
        <v>0</v>
      </c>
      <c r="O8" s="132">
        <v>0</v>
      </c>
      <c r="P8" s="199">
        <v>3</v>
      </c>
      <c r="Q8" s="136">
        <v>2.7842227378190254E-2</v>
      </c>
    </row>
    <row r="9" spans="1:17" x14ac:dyDescent="0.35">
      <c r="A9" s="96" t="s">
        <v>234</v>
      </c>
      <c r="B9" s="199">
        <v>12</v>
      </c>
      <c r="C9" s="132">
        <v>0.31628887717448601</v>
      </c>
      <c r="D9" s="199">
        <v>5</v>
      </c>
      <c r="E9" s="132">
        <v>0.22768670309653918</v>
      </c>
      <c r="F9" s="199">
        <v>7</v>
      </c>
      <c r="G9" s="132">
        <v>0.29598308668076112</v>
      </c>
      <c r="H9" s="199">
        <v>10</v>
      </c>
      <c r="I9" s="132">
        <v>1.1764705882352942</v>
      </c>
      <c r="J9" s="199">
        <v>7</v>
      </c>
      <c r="K9" s="132">
        <v>1.3108614232209739</v>
      </c>
      <c r="L9" s="199">
        <v>1</v>
      </c>
      <c r="M9" s="132">
        <v>0.12738853503184713</v>
      </c>
      <c r="N9" s="199">
        <v>0</v>
      </c>
      <c r="O9" s="132">
        <v>0</v>
      </c>
      <c r="P9" s="199">
        <v>42</v>
      </c>
      <c r="Q9" s="136">
        <v>0.38979118329466356</v>
      </c>
    </row>
    <row r="10" spans="1:17" x14ac:dyDescent="0.35">
      <c r="A10" s="96" t="s">
        <v>235</v>
      </c>
      <c r="B10" s="199">
        <v>3</v>
      </c>
      <c r="C10" s="132">
        <v>7.9072219293621501E-2</v>
      </c>
      <c r="D10" s="199">
        <v>5</v>
      </c>
      <c r="E10" s="132">
        <v>0.22768670309653918</v>
      </c>
      <c r="F10" s="199">
        <v>5</v>
      </c>
      <c r="G10" s="132">
        <v>0.21141649048625794</v>
      </c>
      <c r="H10" s="199">
        <v>12</v>
      </c>
      <c r="I10" s="132">
        <v>1.411764705882353</v>
      </c>
      <c r="J10" s="199">
        <v>1</v>
      </c>
      <c r="K10" s="132">
        <v>0.18726591760299627</v>
      </c>
      <c r="L10" s="199">
        <v>0</v>
      </c>
      <c r="M10" s="132">
        <v>0</v>
      </c>
      <c r="N10" s="199">
        <v>0</v>
      </c>
      <c r="O10" s="132">
        <v>0</v>
      </c>
      <c r="P10" s="199">
        <v>26</v>
      </c>
      <c r="Q10" s="136">
        <v>0.24129930394431554</v>
      </c>
    </row>
    <row r="11" spans="1:17" x14ac:dyDescent="0.35">
      <c r="A11" s="96" t="s">
        <v>236</v>
      </c>
      <c r="B11" s="199">
        <v>9</v>
      </c>
      <c r="C11" s="132">
        <v>0.23721665788086455</v>
      </c>
      <c r="D11" s="199">
        <v>8</v>
      </c>
      <c r="E11" s="132">
        <v>0.36429872495446264</v>
      </c>
      <c r="F11" s="199">
        <v>11</v>
      </c>
      <c r="G11" s="132">
        <v>0.46511627906976744</v>
      </c>
      <c r="H11" s="199">
        <v>5</v>
      </c>
      <c r="I11" s="132">
        <v>0.58823529411764708</v>
      </c>
      <c r="J11" s="199">
        <v>4</v>
      </c>
      <c r="K11" s="132">
        <v>0.74906367041198507</v>
      </c>
      <c r="L11" s="199">
        <v>0</v>
      </c>
      <c r="M11" s="132">
        <v>0</v>
      </c>
      <c r="N11" s="199">
        <v>1</v>
      </c>
      <c r="O11" s="132">
        <v>0.39840637450199201</v>
      </c>
      <c r="P11" s="199">
        <v>38</v>
      </c>
      <c r="Q11" s="136">
        <v>0.35266821345707655</v>
      </c>
    </row>
    <row r="12" spans="1:17" x14ac:dyDescent="0.35">
      <c r="A12" s="96" t="s">
        <v>237</v>
      </c>
      <c r="B12" s="199">
        <v>7</v>
      </c>
      <c r="C12" s="132">
        <v>0.18450184501845018</v>
      </c>
      <c r="D12" s="199">
        <v>53</v>
      </c>
      <c r="E12" s="132">
        <v>2.4134790528233152</v>
      </c>
      <c r="F12" s="199">
        <v>20</v>
      </c>
      <c r="G12" s="132">
        <v>0.84566596194503174</v>
      </c>
      <c r="H12" s="199">
        <v>8</v>
      </c>
      <c r="I12" s="132">
        <v>0.94117647058823517</v>
      </c>
      <c r="J12" s="199">
        <v>17</v>
      </c>
      <c r="K12" s="132">
        <v>3.1835205992509366</v>
      </c>
      <c r="L12" s="199">
        <v>12</v>
      </c>
      <c r="M12" s="132">
        <v>1.5286624203821657</v>
      </c>
      <c r="N12" s="199">
        <v>1</v>
      </c>
      <c r="O12" s="132">
        <v>0.39840637450199201</v>
      </c>
      <c r="P12" s="199">
        <v>118</v>
      </c>
      <c r="Q12" s="136">
        <v>1.0951276102088168</v>
      </c>
    </row>
    <row r="13" spans="1:17" x14ac:dyDescent="0.35">
      <c r="A13" s="96" t="s">
        <v>225</v>
      </c>
      <c r="B13" s="199">
        <v>23</v>
      </c>
      <c r="C13" s="132">
        <v>0.60622034791776491</v>
      </c>
      <c r="D13" s="199">
        <v>6</v>
      </c>
      <c r="E13" s="132">
        <v>0.27322404371584702</v>
      </c>
      <c r="F13" s="199">
        <v>5</v>
      </c>
      <c r="G13" s="132">
        <v>0.21141649048625794</v>
      </c>
      <c r="H13" s="199">
        <v>0</v>
      </c>
      <c r="I13" s="132">
        <v>0</v>
      </c>
      <c r="J13" s="199">
        <v>0</v>
      </c>
      <c r="K13" s="132">
        <v>0</v>
      </c>
      <c r="L13" s="199">
        <v>0</v>
      </c>
      <c r="M13" s="132">
        <v>0</v>
      </c>
      <c r="N13" s="199">
        <v>1</v>
      </c>
      <c r="O13" s="132">
        <v>0.39840637450199201</v>
      </c>
      <c r="P13" s="199">
        <v>35</v>
      </c>
      <c r="Q13" s="136">
        <v>0.3248259860788863</v>
      </c>
    </row>
    <row r="14" spans="1:17" x14ac:dyDescent="0.35">
      <c r="A14" s="96" t="s">
        <v>226</v>
      </c>
      <c r="B14" s="199">
        <v>5</v>
      </c>
      <c r="C14" s="132">
        <v>0.13178703215603585</v>
      </c>
      <c r="D14" s="199">
        <v>5</v>
      </c>
      <c r="E14" s="132">
        <v>0.22768670309653918</v>
      </c>
      <c r="F14" s="199">
        <v>2</v>
      </c>
      <c r="G14" s="132">
        <v>8.4566596194503171E-2</v>
      </c>
      <c r="H14" s="199">
        <v>0</v>
      </c>
      <c r="I14" s="132">
        <v>0</v>
      </c>
      <c r="J14" s="199">
        <v>0</v>
      </c>
      <c r="K14" s="132">
        <v>0</v>
      </c>
      <c r="L14" s="199">
        <v>0</v>
      </c>
      <c r="M14" s="132">
        <v>0</v>
      </c>
      <c r="N14" s="199">
        <v>0</v>
      </c>
      <c r="O14" s="132">
        <v>0</v>
      </c>
      <c r="P14" s="199">
        <v>12</v>
      </c>
      <c r="Q14" s="136">
        <v>0.11136890951276102</v>
      </c>
    </row>
    <row r="15" spans="1:17" x14ac:dyDescent="0.35">
      <c r="A15" s="96" t="s">
        <v>227</v>
      </c>
      <c r="B15" s="199">
        <v>6</v>
      </c>
      <c r="C15" s="132">
        <v>0.158144438587243</v>
      </c>
      <c r="D15" s="199">
        <v>10</v>
      </c>
      <c r="E15" s="132">
        <v>0.45537340619307837</v>
      </c>
      <c r="F15" s="199">
        <v>4</v>
      </c>
      <c r="G15" s="132">
        <v>0.16913319238900634</v>
      </c>
      <c r="H15" s="199">
        <v>1</v>
      </c>
      <c r="I15" s="132">
        <v>0.1176470588235294</v>
      </c>
      <c r="J15" s="199">
        <v>2</v>
      </c>
      <c r="K15" s="132">
        <v>0.37453183520599254</v>
      </c>
      <c r="L15" s="199">
        <v>0</v>
      </c>
      <c r="M15" s="132">
        <v>0</v>
      </c>
      <c r="N15" s="199">
        <v>1</v>
      </c>
      <c r="O15" s="132">
        <v>0.39840637450199201</v>
      </c>
      <c r="P15" s="199">
        <v>24</v>
      </c>
      <c r="Q15" s="136">
        <v>0.22273781902552203</v>
      </c>
    </row>
    <row r="16" spans="1:17" x14ac:dyDescent="0.35">
      <c r="A16" s="96" t="s">
        <v>228</v>
      </c>
      <c r="B16" s="199">
        <v>0</v>
      </c>
      <c r="C16" s="132">
        <v>0</v>
      </c>
      <c r="D16" s="199">
        <v>0</v>
      </c>
      <c r="E16" s="132">
        <v>0</v>
      </c>
      <c r="F16" s="199">
        <v>0</v>
      </c>
      <c r="G16" s="132">
        <v>0</v>
      </c>
      <c r="H16" s="199">
        <v>0</v>
      </c>
      <c r="I16" s="132">
        <v>0</v>
      </c>
      <c r="J16" s="199">
        <v>1</v>
      </c>
      <c r="K16" s="132">
        <v>0.18726591760299627</v>
      </c>
      <c r="L16" s="199">
        <v>0</v>
      </c>
      <c r="M16" s="132">
        <v>0</v>
      </c>
      <c r="N16" s="199">
        <v>1</v>
      </c>
      <c r="O16" s="132">
        <v>0.39840637450199201</v>
      </c>
      <c r="P16" s="199">
        <v>2</v>
      </c>
      <c r="Q16" s="136">
        <v>1.8561484918793506E-2</v>
      </c>
    </row>
    <row r="17" spans="1:17" x14ac:dyDescent="0.35">
      <c r="A17" s="96" t="s">
        <v>238</v>
      </c>
      <c r="B17" s="199">
        <v>23</v>
      </c>
      <c r="C17" s="132">
        <v>0.60622034791776491</v>
      </c>
      <c r="D17" s="199">
        <v>23</v>
      </c>
      <c r="E17" s="132">
        <v>1.0473588342440803</v>
      </c>
      <c r="F17" s="199">
        <v>63</v>
      </c>
      <c r="G17" s="132">
        <v>2.6638477801268499</v>
      </c>
      <c r="H17" s="199">
        <v>15</v>
      </c>
      <c r="I17" s="132">
        <v>1.7647058823529411</v>
      </c>
      <c r="J17" s="199">
        <v>4</v>
      </c>
      <c r="K17" s="132">
        <v>0.74906367041198507</v>
      </c>
      <c r="L17" s="199">
        <v>0</v>
      </c>
      <c r="M17" s="132">
        <v>0</v>
      </c>
      <c r="N17" s="199">
        <v>2</v>
      </c>
      <c r="O17" s="132">
        <v>0.79681274900398402</v>
      </c>
      <c r="P17" s="199">
        <v>130</v>
      </c>
      <c r="Q17" s="136">
        <v>1.2064965197215778</v>
      </c>
    </row>
    <row r="18" spans="1:17" x14ac:dyDescent="0.35">
      <c r="A18" s="96" t="s">
        <v>229</v>
      </c>
      <c r="B18" s="199">
        <v>7</v>
      </c>
      <c r="C18" s="132">
        <v>0.18450184501845018</v>
      </c>
      <c r="D18" s="199">
        <v>7</v>
      </c>
      <c r="E18" s="132">
        <v>0.31876138433515483</v>
      </c>
      <c r="F18" s="199">
        <v>12</v>
      </c>
      <c r="G18" s="132">
        <v>0.507399577167019</v>
      </c>
      <c r="H18" s="199">
        <v>2</v>
      </c>
      <c r="I18" s="132">
        <v>0.23529411764705879</v>
      </c>
      <c r="J18" s="199">
        <v>2</v>
      </c>
      <c r="K18" s="132">
        <v>0.37453183520599254</v>
      </c>
      <c r="L18" s="199">
        <v>1</v>
      </c>
      <c r="M18" s="132">
        <v>0.12738853503184713</v>
      </c>
      <c r="N18" s="199">
        <v>0</v>
      </c>
      <c r="O18" s="132">
        <v>0</v>
      </c>
      <c r="P18" s="199">
        <v>31</v>
      </c>
      <c r="Q18" s="136">
        <v>0.28770301624129935</v>
      </c>
    </row>
    <row r="19" spans="1:17" x14ac:dyDescent="0.35">
      <c r="A19" s="96" t="s">
        <v>230</v>
      </c>
      <c r="B19" s="199">
        <v>13</v>
      </c>
      <c r="C19" s="132">
        <v>0.34264628360569321</v>
      </c>
      <c r="D19" s="199">
        <v>12</v>
      </c>
      <c r="E19" s="132">
        <v>0.54644808743169404</v>
      </c>
      <c r="F19" s="199">
        <v>14</v>
      </c>
      <c r="G19" s="132">
        <v>0.59196617336152224</v>
      </c>
      <c r="H19" s="199">
        <v>8</v>
      </c>
      <c r="I19" s="132">
        <v>0.94117647058823517</v>
      </c>
      <c r="J19" s="199">
        <v>2</v>
      </c>
      <c r="K19" s="132">
        <v>0.37453183520599254</v>
      </c>
      <c r="L19" s="199">
        <v>0</v>
      </c>
      <c r="M19" s="132">
        <v>0</v>
      </c>
      <c r="N19" s="199">
        <v>0</v>
      </c>
      <c r="O19" s="132">
        <v>0</v>
      </c>
      <c r="P19" s="199">
        <v>49</v>
      </c>
      <c r="Q19" s="136">
        <v>0.45475638051044087</v>
      </c>
    </row>
    <row r="20" spans="1:17" x14ac:dyDescent="0.35">
      <c r="A20" s="96" t="s">
        <v>239</v>
      </c>
      <c r="B20" s="199">
        <v>12</v>
      </c>
      <c r="C20" s="132">
        <v>0.31628887717448601</v>
      </c>
      <c r="D20" s="199">
        <v>6</v>
      </c>
      <c r="E20" s="132">
        <v>0.27322404371584702</v>
      </c>
      <c r="F20" s="199">
        <v>1</v>
      </c>
      <c r="G20" s="132">
        <v>4.2283298097251586E-2</v>
      </c>
      <c r="H20" s="199">
        <v>5</v>
      </c>
      <c r="I20" s="132">
        <v>0.58823529411764708</v>
      </c>
      <c r="J20" s="199">
        <v>0</v>
      </c>
      <c r="K20" s="132">
        <v>0</v>
      </c>
      <c r="L20" s="199">
        <v>0</v>
      </c>
      <c r="M20" s="132">
        <v>0</v>
      </c>
      <c r="N20" s="199">
        <v>0</v>
      </c>
      <c r="O20" s="132">
        <v>0</v>
      </c>
      <c r="P20" s="199">
        <v>24</v>
      </c>
      <c r="Q20" s="136">
        <v>0.22273781902552203</v>
      </c>
    </row>
    <row r="21" spans="1:17" x14ac:dyDescent="0.35">
      <c r="A21" s="96" t="s">
        <v>231</v>
      </c>
      <c r="B21" s="199">
        <v>2</v>
      </c>
      <c r="C21" s="132">
        <v>5.2714812862414341E-2</v>
      </c>
      <c r="D21" s="199">
        <v>4</v>
      </c>
      <c r="E21" s="132">
        <v>0.18214936247723132</v>
      </c>
      <c r="F21" s="199">
        <v>5</v>
      </c>
      <c r="G21" s="132">
        <v>0.21141649048625794</v>
      </c>
      <c r="H21" s="199">
        <v>14</v>
      </c>
      <c r="I21" s="132">
        <v>1.6470588235294119</v>
      </c>
      <c r="J21" s="199">
        <v>0</v>
      </c>
      <c r="K21" s="132">
        <v>0</v>
      </c>
      <c r="L21" s="199">
        <v>0</v>
      </c>
      <c r="M21" s="132">
        <v>0</v>
      </c>
      <c r="N21" s="199">
        <v>1</v>
      </c>
      <c r="O21" s="132">
        <v>0.39840637450199201</v>
      </c>
      <c r="P21" s="199">
        <v>26</v>
      </c>
      <c r="Q21" s="136">
        <v>0.24129930394431554</v>
      </c>
    </row>
    <row r="22" spans="1:17" x14ac:dyDescent="0.35">
      <c r="A22" s="96" t="s">
        <v>240</v>
      </c>
      <c r="B22" s="199">
        <v>40</v>
      </c>
      <c r="C22" s="132">
        <v>1.0542962572482868</v>
      </c>
      <c r="D22" s="199">
        <v>21</v>
      </c>
      <c r="E22" s="132">
        <v>0.95628415300546454</v>
      </c>
      <c r="F22" s="199">
        <v>32</v>
      </c>
      <c r="G22" s="132">
        <v>1.3530655391120507</v>
      </c>
      <c r="H22" s="199">
        <v>28</v>
      </c>
      <c r="I22" s="132">
        <v>3.2941176470588238</v>
      </c>
      <c r="J22" s="199">
        <v>0</v>
      </c>
      <c r="K22" s="132">
        <v>0</v>
      </c>
      <c r="L22" s="199">
        <v>0</v>
      </c>
      <c r="M22" s="132">
        <v>0</v>
      </c>
      <c r="N22" s="199">
        <v>2</v>
      </c>
      <c r="O22" s="132">
        <v>0.79681274900398402</v>
      </c>
      <c r="P22" s="199">
        <v>123</v>
      </c>
      <c r="Q22" s="136">
        <v>1.1415313225058006</v>
      </c>
    </row>
    <row r="23" spans="1:17" x14ac:dyDescent="0.35">
      <c r="A23" s="96" t="s">
        <v>262</v>
      </c>
      <c r="B23" s="199">
        <v>661</v>
      </c>
      <c r="C23" s="132">
        <v>17.422245651027939</v>
      </c>
      <c r="D23" s="199">
        <v>399</v>
      </c>
      <c r="E23" s="132">
        <v>18.169398907103826</v>
      </c>
      <c r="F23" s="199">
        <v>389</v>
      </c>
      <c r="G23" s="132">
        <v>16.448202959830866</v>
      </c>
      <c r="H23" s="199">
        <v>43</v>
      </c>
      <c r="I23" s="132">
        <v>5.0588235294117645</v>
      </c>
      <c r="J23" s="199">
        <v>143</v>
      </c>
      <c r="K23" s="132">
        <v>26.779026217228463</v>
      </c>
      <c r="L23" s="199">
        <v>50</v>
      </c>
      <c r="M23" s="132">
        <v>6.369426751592357</v>
      </c>
      <c r="N23" s="199">
        <v>74</v>
      </c>
      <c r="O23" s="132">
        <v>29.482071713147413</v>
      </c>
      <c r="P23" s="199">
        <v>1759</v>
      </c>
      <c r="Q23" s="136">
        <v>16.324825986078885</v>
      </c>
    </row>
    <row r="24" spans="1:17" x14ac:dyDescent="0.35">
      <c r="A24" s="142" t="s">
        <v>263</v>
      </c>
      <c r="B24" s="141">
        <v>163</v>
      </c>
      <c r="C24" s="138">
        <v>4.2962572482867687</v>
      </c>
      <c r="D24" s="141">
        <v>165</v>
      </c>
      <c r="E24" s="138">
        <v>7.5136612021857916</v>
      </c>
      <c r="F24" s="141">
        <v>181</v>
      </c>
      <c r="G24" s="138">
        <v>7.6532769556025366</v>
      </c>
      <c r="H24" s="141">
        <v>108</v>
      </c>
      <c r="I24" s="138">
        <v>12.705882352941178</v>
      </c>
      <c r="J24" s="141">
        <v>42</v>
      </c>
      <c r="K24" s="138">
        <v>7.8651685393258433</v>
      </c>
      <c r="L24" s="141">
        <v>14</v>
      </c>
      <c r="M24" s="138">
        <v>1.7834394904458599</v>
      </c>
      <c r="N24" s="141">
        <v>10</v>
      </c>
      <c r="O24" s="138">
        <v>3.9840637450199203</v>
      </c>
      <c r="P24" s="141">
        <v>683</v>
      </c>
      <c r="Q24" s="139">
        <v>6.3387470997679811</v>
      </c>
    </row>
    <row r="25" spans="1:17" ht="16" thickBot="1" x14ac:dyDescent="0.4">
      <c r="A25" s="97" t="s">
        <v>7</v>
      </c>
      <c r="B25" s="200">
        <v>3794</v>
      </c>
      <c r="C25" s="200">
        <v>100</v>
      </c>
      <c r="D25" s="200">
        <v>2196</v>
      </c>
      <c r="E25" s="200">
        <v>100</v>
      </c>
      <c r="F25" s="200">
        <v>2365</v>
      </c>
      <c r="G25" s="200">
        <v>100</v>
      </c>
      <c r="H25" s="200">
        <v>850</v>
      </c>
      <c r="I25" s="200">
        <v>100</v>
      </c>
      <c r="J25" s="200">
        <v>534</v>
      </c>
      <c r="K25" s="200">
        <v>100</v>
      </c>
      <c r="L25" s="200">
        <v>785</v>
      </c>
      <c r="M25" s="200">
        <v>100</v>
      </c>
      <c r="N25" s="200">
        <v>251</v>
      </c>
      <c r="O25" s="200">
        <v>100.00000000000001</v>
      </c>
      <c r="P25" s="200">
        <v>10775</v>
      </c>
      <c r="Q25" s="145">
        <v>100.00000000000001</v>
      </c>
    </row>
    <row r="26" spans="1:17" ht="16" thickBot="1" x14ac:dyDescent="0.4"/>
    <row r="27" spans="1:17" x14ac:dyDescent="0.35">
      <c r="A27" s="5" t="s">
        <v>19</v>
      </c>
      <c r="B27" s="32" t="s">
        <v>255</v>
      </c>
      <c r="C27" s="32"/>
      <c r="D27" s="32" t="s">
        <v>256</v>
      </c>
      <c r="E27" s="32"/>
      <c r="F27" s="32" t="s">
        <v>257</v>
      </c>
      <c r="G27" s="32"/>
      <c r="H27" s="32" t="s">
        <v>258</v>
      </c>
      <c r="I27" s="32"/>
      <c r="J27" s="231" t="s">
        <v>259</v>
      </c>
      <c r="K27" s="231"/>
      <c r="L27" s="32" t="s">
        <v>253</v>
      </c>
      <c r="M27" s="32"/>
      <c r="N27" s="32" t="s">
        <v>260</v>
      </c>
      <c r="O27" s="32"/>
      <c r="P27" s="32" t="s">
        <v>261</v>
      </c>
      <c r="Q27" s="33"/>
    </row>
    <row r="28" spans="1:17" x14ac:dyDescent="0.35">
      <c r="A28" s="96" t="s">
        <v>196</v>
      </c>
      <c r="B28" s="128" t="s">
        <v>269</v>
      </c>
      <c r="C28" s="128" t="s">
        <v>56</v>
      </c>
      <c r="D28" s="128" t="s">
        <v>269</v>
      </c>
      <c r="E28" s="128" t="s">
        <v>56</v>
      </c>
      <c r="F28" s="128" t="s">
        <v>269</v>
      </c>
      <c r="G28" s="128" t="s">
        <v>56</v>
      </c>
      <c r="H28" s="128" t="s">
        <v>269</v>
      </c>
      <c r="I28" s="128" t="s">
        <v>56</v>
      </c>
      <c r="J28" s="128" t="s">
        <v>269</v>
      </c>
      <c r="K28" s="128" t="s">
        <v>56</v>
      </c>
      <c r="L28" s="128" t="s">
        <v>269</v>
      </c>
      <c r="M28" s="128" t="s">
        <v>56</v>
      </c>
      <c r="N28" s="128" t="s">
        <v>269</v>
      </c>
      <c r="O28" s="128" t="s">
        <v>56</v>
      </c>
      <c r="P28" s="128" t="s">
        <v>269</v>
      </c>
      <c r="Q28" s="130" t="s">
        <v>56</v>
      </c>
    </row>
    <row r="29" spans="1:17" x14ac:dyDescent="0.35">
      <c r="A29" s="96" t="s">
        <v>274</v>
      </c>
      <c r="B29" s="199">
        <v>6</v>
      </c>
      <c r="C29" s="132">
        <f>(B29/3794)*100</f>
        <v>0.158144438587243</v>
      </c>
      <c r="D29" s="199">
        <v>3</v>
      </c>
      <c r="E29" s="132">
        <f>(D29/2196)*100</f>
        <v>0.13661202185792351</v>
      </c>
      <c r="F29" s="199">
        <v>8</v>
      </c>
      <c r="G29" s="132">
        <f>(F29/2365)*100</f>
        <v>0.33826638477801269</v>
      </c>
      <c r="H29" s="199">
        <v>0</v>
      </c>
      <c r="I29" s="132">
        <f>(H29/850)*100</f>
        <v>0</v>
      </c>
      <c r="J29" s="199">
        <v>284</v>
      </c>
      <c r="K29" s="140">
        <v>53.183520599250933</v>
      </c>
      <c r="L29" s="199">
        <v>0</v>
      </c>
      <c r="M29" s="132">
        <f>(L29/785)*100</f>
        <v>0</v>
      </c>
      <c r="N29" s="199">
        <v>11</v>
      </c>
      <c r="O29" s="132">
        <f>(N29/251)*100</f>
        <v>4.3824701195219129</v>
      </c>
      <c r="P29" s="199">
        <v>312</v>
      </c>
      <c r="Q29" s="103">
        <f>(P29/10775)*100</f>
        <v>2.8955916473317864</v>
      </c>
    </row>
    <row r="30" spans="1:17" x14ac:dyDescent="0.35">
      <c r="A30" s="96" t="s">
        <v>264</v>
      </c>
      <c r="B30" s="199">
        <v>503</v>
      </c>
      <c r="C30" s="132">
        <f t="shared" ref="C30:C37" si="0">(B30/3794)*100</f>
        <v>13.257775434897207</v>
      </c>
      <c r="D30" s="199">
        <v>302</v>
      </c>
      <c r="E30" s="132">
        <f t="shared" ref="E30:E37" si="1">(D30/2196)*100</f>
        <v>13.752276867030966</v>
      </c>
      <c r="F30" s="199">
        <v>198</v>
      </c>
      <c r="G30" s="132">
        <f t="shared" ref="G30:G37" si="2">(F30/2365)*100</f>
        <v>8.3720930232558146</v>
      </c>
      <c r="H30" s="199">
        <v>51</v>
      </c>
      <c r="I30" s="132">
        <f t="shared" ref="I30:I37" si="3">(H30/850)*100</f>
        <v>6</v>
      </c>
      <c r="J30" s="199">
        <v>210</v>
      </c>
      <c r="K30" s="140">
        <f>(J30/534)*100</f>
        <v>39.325842696629216</v>
      </c>
      <c r="L30" s="199">
        <v>62</v>
      </c>
      <c r="M30" s="132">
        <f t="shared" ref="M30:M37" si="4">(L30/785)*100</f>
        <v>7.8980891719745223</v>
      </c>
      <c r="N30" s="199">
        <v>26</v>
      </c>
      <c r="O30" s="132">
        <f t="shared" ref="O30:O37" si="5">(N30/251)*100</f>
        <v>10.358565737051793</v>
      </c>
      <c r="P30" s="199">
        <v>1352</v>
      </c>
      <c r="Q30" s="103">
        <f t="shared" ref="Q30:Q37" si="6">(P30/10775)*100</f>
        <v>12.547563805104408</v>
      </c>
    </row>
    <row r="31" spans="1:17" x14ac:dyDescent="0.35">
      <c r="A31" s="96" t="s">
        <v>12</v>
      </c>
      <c r="B31" s="199">
        <v>1026</v>
      </c>
      <c r="C31" s="132">
        <f t="shared" si="0"/>
        <v>27.042698998418558</v>
      </c>
      <c r="D31" s="199">
        <v>507</v>
      </c>
      <c r="E31" s="132">
        <f t="shared" si="1"/>
        <v>23.087431693989071</v>
      </c>
      <c r="F31" s="199">
        <v>494</v>
      </c>
      <c r="G31" s="132">
        <f t="shared" si="2"/>
        <v>20.887949260042284</v>
      </c>
      <c r="H31" s="199">
        <v>270</v>
      </c>
      <c r="I31" s="132">
        <f t="shared" si="3"/>
        <v>31.764705882352938</v>
      </c>
      <c r="J31" s="199">
        <v>19</v>
      </c>
      <c r="K31" s="140">
        <f t="shared" ref="K31:K37" si="7">(J31/534)*100</f>
        <v>3.5580524344569286</v>
      </c>
      <c r="L31" s="199">
        <v>197</v>
      </c>
      <c r="M31" s="132">
        <f t="shared" si="4"/>
        <v>25.095541401273884</v>
      </c>
      <c r="N31" s="199">
        <v>64</v>
      </c>
      <c r="O31" s="132">
        <f t="shared" si="5"/>
        <v>25.498007968127489</v>
      </c>
      <c r="P31" s="199">
        <v>2577</v>
      </c>
      <c r="Q31" s="103">
        <f t="shared" si="6"/>
        <v>23.916473317865432</v>
      </c>
    </row>
    <row r="32" spans="1:17" x14ac:dyDescent="0.35">
      <c r="A32" s="96" t="s">
        <v>13</v>
      </c>
      <c r="B32" s="199">
        <v>493</v>
      </c>
      <c r="C32" s="132">
        <f t="shared" si="0"/>
        <v>12.994201370585134</v>
      </c>
      <c r="D32" s="199">
        <v>353</v>
      </c>
      <c r="E32" s="132">
        <f t="shared" si="1"/>
        <v>16.074681238615664</v>
      </c>
      <c r="F32" s="199">
        <v>350</v>
      </c>
      <c r="G32" s="132">
        <f t="shared" si="2"/>
        <v>14.799154334038056</v>
      </c>
      <c r="H32" s="199">
        <v>326</v>
      </c>
      <c r="I32" s="132">
        <f t="shared" si="3"/>
        <v>38.352941176470587</v>
      </c>
      <c r="J32" s="199">
        <v>12</v>
      </c>
      <c r="K32" s="140">
        <f t="shared" si="7"/>
        <v>2.2471910112359552</v>
      </c>
      <c r="L32" s="199">
        <v>230</v>
      </c>
      <c r="M32" s="132">
        <f t="shared" si="4"/>
        <v>29.29936305732484</v>
      </c>
      <c r="N32" s="199">
        <v>54</v>
      </c>
      <c r="O32" s="132">
        <f t="shared" si="5"/>
        <v>21.513944223107568</v>
      </c>
      <c r="P32" s="199">
        <v>1818</v>
      </c>
      <c r="Q32" s="103">
        <f t="shared" si="6"/>
        <v>16.872389791183295</v>
      </c>
    </row>
    <row r="33" spans="1:17" x14ac:dyDescent="0.35">
      <c r="A33" s="96" t="s">
        <v>14</v>
      </c>
      <c r="B33" s="199">
        <v>378</v>
      </c>
      <c r="C33" s="132">
        <f t="shared" si="0"/>
        <v>9.9630996309963091</v>
      </c>
      <c r="D33" s="199">
        <v>201</v>
      </c>
      <c r="E33" s="132">
        <f t="shared" si="1"/>
        <v>9.1530054644808754</v>
      </c>
      <c r="F33" s="199">
        <v>296</v>
      </c>
      <c r="G33" s="132">
        <f t="shared" si="2"/>
        <v>12.515856236786469</v>
      </c>
      <c r="H33" s="199">
        <v>80</v>
      </c>
      <c r="I33" s="132">
        <f t="shared" si="3"/>
        <v>9.4117647058823533</v>
      </c>
      <c r="J33" s="199">
        <v>3</v>
      </c>
      <c r="K33" s="140">
        <f t="shared" si="7"/>
        <v>0.5617977528089888</v>
      </c>
      <c r="L33" s="199">
        <v>45</v>
      </c>
      <c r="M33" s="132">
        <f t="shared" si="4"/>
        <v>5.7324840764331215</v>
      </c>
      <c r="N33" s="199">
        <v>34</v>
      </c>
      <c r="O33" s="132">
        <f t="shared" si="5"/>
        <v>13.545816733067728</v>
      </c>
      <c r="P33" s="199">
        <v>1037</v>
      </c>
      <c r="Q33" s="103">
        <f t="shared" si="6"/>
        <v>9.6241299303944317</v>
      </c>
    </row>
    <row r="34" spans="1:17" x14ac:dyDescent="0.35">
      <c r="A34" s="96" t="s">
        <v>15</v>
      </c>
      <c r="B34" s="199">
        <v>352</v>
      </c>
      <c r="C34" s="132">
        <f t="shared" si="0"/>
        <v>9.2778070637849233</v>
      </c>
      <c r="D34" s="199">
        <v>230</v>
      </c>
      <c r="E34" s="132">
        <f t="shared" si="1"/>
        <v>10.473588342440801</v>
      </c>
      <c r="F34" s="199">
        <v>242</v>
      </c>
      <c r="G34" s="132">
        <f t="shared" si="2"/>
        <v>10.232558139534884</v>
      </c>
      <c r="H34" s="199">
        <v>101</v>
      </c>
      <c r="I34" s="132">
        <f t="shared" si="3"/>
        <v>11.882352941176471</v>
      </c>
      <c r="J34" s="199">
        <v>5</v>
      </c>
      <c r="K34" s="140">
        <f t="shared" si="7"/>
        <v>0.93632958801498134</v>
      </c>
      <c r="L34" s="199">
        <v>201</v>
      </c>
      <c r="M34" s="132">
        <f t="shared" si="4"/>
        <v>25.605095541401273</v>
      </c>
      <c r="N34" s="199">
        <v>28</v>
      </c>
      <c r="O34" s="132">
        <f t="shared" si="5"/>
        <v>11.155378486055776</v>
      </c>
      <c r="P34" s="199">
        <v>1159</v>
      </c>
      <c r="Q34" s="103">
        <f t="shared" si="6"/>
        <v>10.756380510440836</v>
      </c>
    </row>
    <row r="35" spans="1:17" x14ac:dyDescent="0.35">
      <c r="A35" s="96" t="s">
        <v>16</v>
      </c>
      <c r="B35" s="199">
        <v>230</v>
      </c>
      <c r="C35" s="132">
        <f t="shared" si="0"/>
        <v>6.0622034791776489</v>
      </c>
      <c r="D35" s="199">
        <v>147</v>
      </c>
      <c r="E35" s="132">
        <f t="shared" si="1"/>
        <v>6.6939890710382519</v>
      </c>
      <c r="F35" s="199">
        <v>232</v>
      </c>
      <c r="G35" s="132">
        <f t="shared" si="2"/>
        <v>9.8097251585623688</v>
      </c>
      <c r="H35" s="199">
        <v>10</v>
      </c>
      <c r="I35" s="132">
        <f t="shared" si="3"/>
        <v>1.1764705882352942</v>
      </c>
      <c r="J35" s="199">
        <v>0</v>
      </c>
      <c r="K35" s="140">
        <f t="shared" si="7"/>
        <v>0</v>
      </c>
      <c r="L35" s="199">
        <v>25</v>
      </c>
      <c r="M35" s="132">
        <f t="shared" si="4"/>
        <v>3.1847133757961785</v>
      </c>
      <c r="N35" s="199">
        <v>15</v>
      </c>
      <c r="O35" s="132">
        <f t="shared" si="5"/>
        <v>5.9760956175298805</v>
      </c>
      <c r="P35" s="199">
        <v>659</v>
      </c>
      <c r="Q35" s="103">
        <f t="shared" si="6"/>
        <v>6.1160092807424595</v>
      </c>
    </row>
    <row r="36" spans="1:17" x14ac:dyDescent="0.35">
      <c r="A36" s="96" t="s">
        <v>17</v>
      </c>
      <c r="B36" s="199">
        <v>18</v>
      </c>
      <c r="C36" s="132">
        <f t="shared" si="0"/>
        <v>0.47443331576172909</v>
      </c>
      <c r="D36" s="199">
        <v>11</v>
      </c>
      <c r="E36" s="132">
        <f t="shared" si="1"/>
        <v>0.50091074681238612</v>
      </c>
      <c r="F36" s="199">
        <v>6</v>
      </c>
      <c r="G36" s="132">
        <f t="shared" si="2"/>
        <v>0.2536997885835095</v>
      </c>
      <c r="H36" s="199">
        <v>7</v>
      </c>
      <c r="I36" s="132">
        <f t="shared" si="3"/>
        <v>0.82352941176470595</v>
      </c>
      <c r="J36" s="199">
        <v>1</v>
      </c>
      <c r="K36" s="140">
        <f t="shared" si="7"/>
        <v>0.18726591760299627</v>
      </c>
      <c r="L36" s="199">
        <v>5</v>
      </c>
      <c r="M36" s="132">
        <f t="shared" si="4"/>
        <v>0.63694267515923575</v>
      </c>
      <c r="N36" s="199">
        <v>8</v>
      </c>
      <c r="O36" s="132">
        <f t="shared" si="5"/>
        <v>3.1872509960159361</v>
      </c>
      <c r="P36" s="199">
        <v>56</v>
      </c>
      <c r="Q36" s="103">
        <f t="shared" si="6"/>
        <v>0.51972157772621808</v>
      </c>
    </row>
    <row r="37" spans="1:17" x14ac:dyDescent="0.35">
      <c r="A37" s="96" t="s">
        <v>18</v>
      </c>
      <c r="B37" s="199">
        <v>788</v>
      </c>
      <c r="C37" s="132">
        <f t="shared" si="0"/>
        <v>20.769636267791249</v>
      </c>
      <c r="D37" s="199">
        <v>442</v>
      </c>
      <c r="E37" s="132">
        <f t="shared" si="1"/>
        <v>20.127504553734063</v>
      </c>
      <c r="F37" s="199">
        <v>539</v>
      </c>
      <c r="G37" s="132">
        <f t="shared" si="2"/>
        <v>22.790697674418606</v>
      </c>
      <c r="H37" s="199">
        <v>5</v>
      </c>
      <c r="I37" s="132">
        <f t="shared" si="3"/>
        <v>0.58823529411764708</v>
      </c>
      <c r="J37" s="199">
        <v>0</v>
      </c>
      <c r="K37" s="140">
        <f t="shared" si="7"/>
        <v>0</v>
      </c>
      <c r="L37" s="199">
        <v>20</v>
      </c>
      <c r="M37" s="132">
        <f t="shared" si="4"/>
        <v>2.547770700636943</v>
      </c>
      <c r="N37" s="199">
        <v>11</v>
      </c>
      <c r="O37" s="132">
        <f t="shared" si="5"/>
        <v>4.3824701195219129</v>
      </c>
      <c r="P37" s="199">
        <v>1805</v>
      </c>
      <c r="Q37" s="103">
        <f t="shared" si="6"/>
        <v>16.751740139211137</v>
      </c>
    </row>
    <row r="38" spans="1:17" ht="16" thickBot="1" x14ac:dyDescent="0.4">
      <c r="A38" s="97" t="s">
        <v>7</v>
      </c>
      <c r="B38" s="200">
        <v>3794</v>
      </c>
      <c r="C38" s="200">
        <f>SUM(C29:C37)</f>
        <v>100</v>
      </c>
      <c r="D38" s="200">
        <v>2196</v>
      </c>
      <c r="E38" s="200">
        <f>SUM(E29:E37)</f>
        <v>100</v>
      </c>
      <c r="F38" s="200">
        <v>2365</v>
      </c>
      <c r="G38" s="200">
        <f>SUM(G29:G37)</f>
        <v>100</v>
      </c>
      <c r="H38" s="200">
        <v>850</v>
      </c>
      <c r="I38" s="200">
        <f>SUM(I29:I37)</f>
        <v>100</v>
      </c>
      <c r="J38" s="200">
        <v>534</v>
      </c>
      <c r="K38" s="101">
        <f>SUM(K29:K37)</f>
        <v>100</v>
      </c>
      <c r="L38" s="200">
        <v>785</v>
      </c>
      <c r="M38" s="200">
        <f>SUM(M29:M37)</f>
        <v>100</v>
      </c>
      <c r="N38" s="200">
        <v>251</v>
      </c>
      <c r="O38" s="200">
        <f>SUM(O29:O37)</f>
        <v>100</v>
      </c>
      <c r="P38" s="200">
        <v>10775</v>
      </c>
      <c r="Q38" s="145">
        <f>SUM(Q29:Q37)</f>
        <v>100</v>
      </c>
    </row>
    <row r="39" spans="1:17" ht="16" thickBot="1" x14ac:dyDescent="0.4"/>
    <row r="40" spans="1:17" x14ac:dyDescent="0.35">
      <c r="A40" s="5" t="s">
        <v>213</v>
      </c>
      <c r="B40" s="32" t="s">
        <v>255</v>
      </c>
      <c r="C40" s="32"/>
      <c r="D40" s="32" t="s">
        <v>256</v>
      </c>
      <c r="E40" s="32"/>
      <c r="F40" s="32" t="s">
        <v>257</v>
      </c>
      <c r="G40" s="32"/>
      <c r="H40" s="32" t="s">
        <v>258</v>
      </c>
      <c r="I40" s="32"/>
      <c r="J40" s="231" t="s">
        <v>259</v>
      </c>
      <c r="K40" s="231"/>
      <c r="L40" s="32" t="s">
        <v>253</v>
      </c>
      <c r="M40" s="32"/>
      <c r="N40" s="32" t="s">
        <v>260</v>
      </c>
      <c r="O40" s="32"/>
      <c r="P40" s="32" t="s">
        <v>261</v>
      </c>
      <c r="Q40" s="33"/>
    </row>
    <row r="41" spans="1:17" x14ac:dyDescent="0.35">
      <c r="A41" s="96" t="s">
        <v>221</v>
      </c>
      <c r="B41" s="128" t="s">
        <v>269</v>
      </c>
      <c r="C41" s="128" t="s">
        <v>56</v>
      </c>
      <c r="D41" s="128" t="s">
        <v>269</v>
      </c>
      <c r="E41" s="128" t="s">
        <v>56</v>
      </c>
      <c r="F41" s="128" t="s">
        <v>269</v>
      </c>
      <c r="G41" s="128" t="s">
        <v>56</v>
      </c>
      <c r="H41" s="128" t="s">
        <v>269</v>
      </c>
      <c r="I41" s="128" t="s">
        <v>56</v>
      </c>
      <c r="J41" s="128" t="s">
        <v>269</v>
      </c>
      <c r="K41" s="128" t="s">
        <v>56</v>
      </c>
      <c r="L41" s="128" t="s">
        <v>269</v>
      </c>
      <c r="M41" s="128" t="s">
        <v>56</v>
      </c>
      <c r="N41" s="128" t="s">
        <v>269</v>
      </c>
      <c r="O41" s="128" t="s">
        <v>56</v>
      </c>
      <c r="P41" s="128" t="s">
        <v>269</v>
      </c>
      <c r="Q41" s="130" t="s">
        <v>56</v>
      </c>
    </row>
    <row r="42" spans="1:17" x14ac:dyDescent="0.35">
      <c r="A42" s="96" t="s">
        <v>20</v>
      </c>
      <c r="B42" s="199">
        <v>1257</v>
      </c>
      <c r="C42" s="140">
        <v>33.131259884027415</v>
      </c>
      <c r="D42" s="199">
        <v>1044</v>
      </c>
      <c r="E42" s="140">
        <v>47.540983606557376</v>
      </c>
      <c r="F42" s="199">
        <v>1028</v>
      </c>
      <c r="G42" s="140">
        <v>43.467230443974628</v>
      </c>
      <c r="H42" s="199">
        <v>451</v>
      </c>
      <c r="I42" s="140">
        <v>53.058823529411768</v>
      </c>
      <c r="J42" s="199">
        <v>79</v>
      </c>
      <c r="K42" s="140">
        <v>14.794007490636703</v>
      </c>
      <c r="L42" s="199">
        <v>459</v>
      </c>
      <c r="M42" s="140">
        <v>58.471337579617831</v>
      </c>
      <c r="N42" s="199">
        <v>98</v>
      </c>
      <c r="O42" s="140">
        <v>39.04382470119522</v>
      </c>
      <c r="P42" s="199">
        <v>4416</v>
      </c>
      <c r="Q42" s="103">
        <v>40.983758700696058</v>
      </c>
    </row>
    <row r="43" spans="1:17" x14ac:dyDescent="0.35">
      <c r="A43" s="96" t="s">
        <v>21</v>
      </c>
      <c r="B43" s="199">
        <v>2387</v>
      </c>
      <c r="C43" s="140">
        <v>62.915129151291517</v>
      </c>
      <c r="D43" s="199">
        <v>1103</v>
      </c>
      <c r="E43" s="140">
        <v>50.227686703096538</v>
      </c>
      <c r="F43" s="199">
        <v>1309</v>
      </c>
      <c r="G43" s="140">
        <v>55.348837209302324</v>
      </c>
      <c r="H43" s="199">
        <v>302</v>
      </c>
      <c r="I43" s="140">
        <v>35.529411764705884</v>
      </c>
      <c r="J43" s="199">
        <v>376</v>
      </c>
      <c r="K43" s="140">
        <v>70.411985018726597</v>
      </c>
      <c r="L43" s="199">
        <v>325</v>
      </c>
      <c r="M43" s="140">
        <v>41.401273885350321</v>
      </c>
      <c r="N43" s="199">
        <v>144</v>
      </c>
      <c r="O43" s="140">
        <v>57.370517928286858</v>
      </c>
      <c r="P43" s="199">
        <v>5946</v>
      </c>
      <c r="Q43" s="103">
        <v>55.183294663573093</v>
      </c>
    </row>
    <row r="44" spans="1:17" x14ac:dyDescent="0.35">
      <c r="A44" s="96" t="s">
        <v>18</v>
      </c>
      <c r="B44" s="199">
        <v>150</v>
      </c>
      <c r="C44" s="140">
        <v>3.9536109646810749</v>
      </c>
      <c r="D44" s="199">
        <v>49</v>
      </c>
      <c r="E44" s="140">
        <v>2.2313296903460835</v>
      </c>
      <c r="F44" s="199">
        <v>28</v>
      </c>
      <c r="G44" s="140">
        <v>1.1839323467230445</v>
      </c>
      <c r="H44" s="199">
        <v>97</v>
      </c>
      <c r="I44" s="140">
        <v>11.411764705882353</v>
      </c>
      <c r="J44" s="199">
        <v>79</v>
      </c>
      <c r="K44" s="140">
        <v>14.794007490636703</v>
      </c>
      <c r="L44" s="199">
        <v>1</v>
      </c>
      <c r="M44" s="140">
        <v>0.12738853503184713</v>
      </c>
      <c r="N44" s="199">
        <v>9</v>
      </c>
      <c r="O44" s="140">
        <v>3.5856573705179287</v>
      </c>
      <c r="P44" s="199">
        <v>413</v>
      </c>
      <c r="Q44" s="103">
        <v>3.8329466357308584</v>
      </c>
    </row>
    <row r="45" spans="1:17" ht="16" thickBot="1" x14ac:dyDescent="0.4">
      <c r="A45" s="97" t="s">
        <v>7</v>
      </c>
      <c r="B45" s="200">
        <v>3794</v>
      </c>
      <c r="C45" s="101">
        <v>100</v>
      </c>
      <c r="D45" s="200">
        <v>2196</v>
      </c>
      <c r="E45" s="101">
        <v>100</v>
      </c>
      <c r="F45" s="200">
        <v>2365</v>
      </c>
      <c r="G45" s="101">
        <v>99.999999999999986</v>
      </c>
      <c r="H45" s="200">
        <v>850</v>
      </c>
      <c r="I45" s="101">
        <v>100</v>
      </c>
      <c r="J45" s="200">
        <v>534</v>
      </c>
      <c r="K45" s="101">
        <v>100</v>
      </c>
      <c r="L45" s="200">
        <v>785</v>
      </c>
      <c r="M45" s="101">
        <v>99.999999999999986</v>
      </c>
      <c r="N45" s="200">
        <v>251</v>
      </c>
      <c r="O45" s="101">
        <v>100</v>
      </c>
      <c r="P45" s="200">
        <v>10775</v>
      </c>
      <c r="Q45" s="201">
        <v>100.00000000000001</v>
      </c>
    </row>
    <row r="46" spans="1:17" ht="16" thickBot="1" x14ac:dyDescent="0.4"/>
    <row r="47" spans="1:17" x14ac:dyDescent="0.35">
      <c r="A47" s="5" t="s">
        <v>30</v>
      </c>
      <c r="B47" s="32" t="s">
        <v>255</v>
      </c>
      <c r="C47" s="32"/>
      <c r="D47" s="32" t="s">
        <v>256</v>
      </c>
      <c r="E47" s="32"/>
      <c r="F47" s="32" t="s">
        <v>257</v>
      </c>
      <c r="G47" s="32"/>
      <c r="H47" s="32" t="s">
        <v>258</v>
      </c>
      <c r="I47" s="32"/>
      <c r="J47" s="231" t="s">
        <v>259</v>
      </c>
      <c r="K47" s="231"/>
      <c r="L47" s="32" t="s">
        <v>253</v>
      </c>
      <c r="M47" s="32"/>
      <c r="N47" s="32" t="s">
        <v>260</v>
      </c>
      <c r="O47" s="32"/>
      <c r="P47" s="32" t="s">
        <v>261</v>
      </c>
      <c r="Q47" s="33"/>
    </row>
    <row r="48" spans="1:17" x14ac:dyDescent="0.35">
      <c r="A48" s="96" t="s">
        <v>210</v>
      </c>
      <c r="B48" s="128" t="s">
        <v>269</v>
      </c>
      <c r="C48" s="128" t="s">
        <v>56</v>
      </c>
      <c r="D48" s="128" t="s">
        <v>269</v>
      </c>
      <c r="E48" s="128" t="s">
        <v>56</v>
      </c>
      <c r="F48" s="128" t="s">
        <v>269</v>
      </c>
      <c r="G48" s="128" t="s">
        <v>56</v>
      </c>
      <c r="H48" s="128" t="s">
        <v>269</v>
      </c>
      <c r="I48" s="128" t="s">
        <v>56</v>
      </c>
      <c r="J48" s="128" t="s">
        <v>269</v>
      </c>
      <c r="K48" s="128" t="s">
        <v>56</v>
      </c>
      <c r="L48" s="128" t="s">
        <v>269</v>
      </c>
      <c r="M48" s="128" t="s">
        <v>56</v>
      </c>
      <c r="N48" s="128" t="s">
        <v>269</v>
      </c>
      <c r="O48" s="128" t="s">
        <v>56</v>
      </c>
      <c r="P48" s="128" t="s">
        <v>269</v>
      </c>
      <c r="Q48" s="130" t="s">
        <v>56</v>
      </c>
    </row>
    <row r="49" spans="1:17" x14ac:dyDescent="0.35">
      <c r="A49" s="96" t="s">
        <v>23</v>
      </c>
      <c r="B49" s="199">
        <v>42</v>
      </c>
      <c r="C49" s="140">
        <v>1.107011070110701</v>
      </c>
      <c r="D49" s="199">
        <v>27</v>
      </c>
      <c r="E49" s="140">
        <v>1.2295081967213115</v>
      </c>
      <c r="F49" s="199">
        <v>21</v>
      </c>
      <c r="G49" s="140">
        <v>0.88794926004228325</v>
      </c>
      <c r="H49" s="189">
        <v>7</v>
      </c>
      <c r="I49" s="140">
        <v>0.82352941176470595</v>
      </c>
      <c r="J49" s="189">
        <v>0</v>
      </c>
      <c r="K49" s="140">
        <v>0</v>
      </c>
      <c r="L49" s="189">
        <v>0</v>
      </c>
      <c r="M49" s="140">
        <v>0</v>
      </c>
      <c r="N49" s="189">
        <v>0</v>
      </c>
      <c r="O49" s="140">
        <v>0</v>
      </c>
      <c r="P49" s="199">
        <v>97</v>
      </c>
      <c r="Q49" s="103">
        <v>0.90023201856148494</v>
      </c>
    </row>
    <row r="50" spans="1:17" x14ac:dyDescent="0.35">
      <c r="A50" s="96" t="s">
        <v>242</v>
      </c>
      <c r="B50" s="199">
        <v>1</v>
      </c>
      <c r="C50" s="140">
        <v>2.6357406431207171E-2</v>
      </c>
      <c r="D50" s="199">
        <v>7</v>
      </c>
      <c r="E50" s="140">
        <v>0.31876138433515483</v>
      </c>
      <c r="F50" s="199">
        <v>48</v>
      </c>
      <c r="G50" s="140">
        <v>2.029598308668076</v>
      </c>
      <c r="H50" s="189">
        <v>1</v>
      </c>
      <c r="I50" s="140">
        <v>0.1176470588235294</v>
      </c>
      <c r="J50" s="189">
        <v>0</v>
      </c>
      <c r="K50" s="140">
        <v>0</v>
      </c>
      <c r="L50" s="189">
        <v>0</v>
      </c>
      <c r="M50" s="140">
        <v>0</v>
      </c>
      <c r="N50" s="189">
        <v>1</v>
      </c>
      <c r="O50" s="140">
        <v>0.39840637450199201</v>
      </c>
      <c r="P50" s="199">
        <v>58</v>
      </c>
      <c r="Q50" s="103">
        <v>0.53828306264501158</v>
      </c>
    </row>
    <row r="51" spans="1:17" x14ac:dyDescent="0.35">
      <c r="A51" s="142" t="s">
        <v>27</v>
      </c>
      <c r="B51" s="141">
        <v>43</v>
      </c>
      <c r="C51" s="147">
        <v>1.1333684765419083</v>
      </c>
      <c r="D51" s="141">
        <v>34</v>
      </c>
      <c r="E51" s="147">
        <v>1.5482695810564664</v>
      </c>
      <c r="F51" s="141">
        <v>69</v>
      </c>
      <c r="G51" s="147">
        <v>2.9175475687103596</v>
      </c>
      <c r="H51" s="137">
        <v>8</v>
      </c>
      <c r="I51" s="147">
        <v>0.94117647058823517</v>
      </c>
      <c r="J51" s="137">
        <v>0</v>
      </c>
      <c r="K51" s="147">
        <v>0</v>
      </c>
      <c r="L51" s="137">
        <v>0</v>
      </c>
      <c r="M51" s="147">
        <v>0</v>
      </c>
      <c r="N51" s="137">
        <v>1</v>
      </c>
      <c r="O51" s="147">
        <v>0.39840637450199201</v>
      </c>
      <c r="P51" s="141">
        <v>155</v>
      </c>
      <c r="Q51" s="143">
        <v>1.4385150812064964</v>
      </c>
    </row>
    <row r="52" spans="1:17" x14ac:dyDescent="0.35">
      <c r="A52" s="96" t="s">
        <v>24</v>
      </c>
      <c r="B52" s="199">
        <v>795</v>
      </c>
      <c r="C52" s="140">
        <v>20.954138112809702</v>
      </c>
      <c r="D52" s="199">
        <v>475</v>
      </c>
      <c r="E52" s="140">
        <v>21.630236794171221</v>
      </c>
      <c r="F52" s="199">
        <v>639</v>
      </c>
      <c r="G52" s="140">
        <v>27.019027484143766</v>
      </c>
      <c r="H52" s="189">
        <v>170</v>
      </c>
      <c r="I52" s="140">
        <v>20</v>
      </c>
      <c r="J52" s="189">
        <v>27</v>
      </c>
      <c r="K52" s="140">
        <v>5.0561797752808983</v>
      </c>
      <c r="L52" s="189">
        <v>93</v>
      </c>
      <c r="M52" s="140">
        <v>11.847133757961783</v>
      </c>
      <c r="N52" s="189">
        <v>13</v>
      </c>
      <c r="O52" s="140">
        <v>5.1792828685258963</v>
      </c>
      <c r="P52" s="199">
        <v>2212</v>
      </c>
      <c r="Q52" s="103">
        <v>20.529002320185615</v>
      </c>
    </row>
    <row r="53" spans="1:17" x14ac:dyDescent="0.35">
      <c r="A53" s="96" t="s">
        <v>28</v>
      </c>
      <c r="B53" s="199">
        <v>83</v>
      </c>
      <c r="C53" s="140">
        <v>2.1876647337901951</v>
      </c>
      <c r="D53" s="199">
        <v>113</v>
      </c>
      <c r="E53" s="140">
        <v>5.1457194899817846</v>
      </c>
      <c r="F53" s="199">
        <v>60</v>
      </c>
      <c r="G53" s="140">
        <v>2.536997885835095</v>
      </c>
      <c r="H53" s="189">
        <v>140</v>
      </c>
      <c r="I53" s="140">
        <v>16.470588235294116</v>
      </c>
      <c r="J53" s="189">
        <v>3</v>
      </c>
      <c r="K53" s="140">
        <v>0.5617977528089888</v>
      </c>
      <c r="L53" s="189">
        <v>58</v>
      </c>
      <c r="M53" s="140">
        <v>7.3885350318471339</v>
      </c>
      <c r="N53" s="189">
        <v>1</v>
      </c>
      <c r="O53" s="140">
        <v>0.39840637450199201</v>
      </c>
      <c r="P53" s="199">
        <v>458</v>
      </c>
      <c r="Q53" s="103">
        <v>4.2505800464037122</v>
      </c>
    </row>
    <row r="54" spans="1:17" x14ac:dyDescent="0.35">
      <c r="A54" s="96" t="s">
        <v>18</v>
      </c>
      <c r="B54" s="199">
        <v>2873</v>
      </c>
      <c r="C54" s="140">
        <v>75.724828676858209</v>
      </c>
      <c r="D54" s="199">
        <v>1574</v>
      </c>
      <c r="E54" s="140">
        <v>71.67577413479053</v>
      </c>
      <c r="F54" s="199">
        <v>1597</v>
      </c>
      <c r="G54" s="140">
        <v>67.526427061310784</v>
      </c>
      <c r="H54" s="189">
        <v>532</v>
      </c>
      <c r="I54" s="140">
        <v>62.588235294117645</v>
      </c>
      <c r="J54" s="189">
        <v>504</v>
      </c>
      <c r="K54" s="140">
        <v>94.382022471910105</v>
      </c>
      <c r="L54" s="189">
        <v>634</v>
      </c>
      <c r="M54" s="140">
        <v>80.764331210191088</v>
      </c>
      <c r="N54" s="189">
        <v>236</v>
      </c>
      <c r="O54" s="140">
        <v>94.023904382470121</v>
      </c>
      <c r="P54" s="199">
        <v>7950</v>
      </c>
      <c r="Q54" s="103">
        <v>73.781902552204187</v>
      </c>
    </row>
    <row r="55" spans="1:17" ht="16" thickBot="1" x14ac:dyDescent="0.4">
      <c r="A55" s="97" t="s">
        <v>7</v>
      </c>
      <c r="B55" s="200">
        <v>3794</v>
      </c>
      <c r="C55" s="101">
        <v>100.00000000000001</v>
      </c>
      <c r="D55" s="200">
        <v>2196</v>
      </c>
      <c r="E55" s="101">
        <v>100</v>
      </c>
      <c r="F55" s="200">
        <v>2365</v>
      </c>
      <c r="G55" s="101">
        <v>100</v>
      </c>
      <c r="H55" s="101">
        <v>850</v>
      </c>
      <c r="I55" s="101">
        <v>100</v>
      </c>
      <c r="J55" s="101">
        <v>534</v>
      </c>
      <c r="K55" s="101">
        <v>99.999999999999986</v>
      </c>
      <c r="L55" s="101">
        <v>785</v>
      </c>
      <c r="M55" s="101">
        <v>100</v>
      </c>
      <c r="N55" s="101">
        <v>251</v>
      </c>
      <c r="O55" s="101">
        <v>100</v>
      </c>
      <c r="P55" s="200">
        <v>10775</v>
      </c>
      <c r="Q55" s="201">
        <v>100.00000000000001</v>
      </c>
    </row>
    <row r="56" spans="1:17" ht="16" thickBot="1" x14ac:dyDescent="0.4"/>
    <row r="57" spans="1:17" x14ac:dyDescent="0.35">
      <c r="A57" s="5" t="s">
        <v>41</v>
      </c>
      <c r="B57" s="32" t="s">
        <v>255</v>
      </c>
      <c r="C57" s="32"/>
      <c r="D57" s="32" t="s">
        <v>256</v>
      </c>
      <c r="E57" s="32"/>
      <c r="F57" s="32" t="s">
        <v>257</v>
      </c>
      <c r="G57" s="32"/>
      <c r="H57" s="32" t="s">
        <v>258</v>
      </c>
      <c r="I57" s="32"/>
      <c r="J57" s="231" t="s">
        <v>259</v>
      </c>
      <c r="K57" s="231"/>
      <c r="L57" s="32" t="s">
        <v>253</v>
      </c>
      <c r="M57" s="32"/>
      <c r="N57" s="32" t="s">
        <v>260</v>
      </c>
      <c r="O57" s="32"/>
      <c r="P57" s="32" t="s">
        <v>261</v>
      </c>
      <c r="Q57" s="33"/>
    </row>
    <row r="58" spans="1:17" x14ac:dyDescent="0.35">
      <c r="A58" s="96" t="s">
        <v>211</v>
      </c>
      <c r="B58" s="128" t="s">
        <v>269</v>
      </c>
      <c r="C58" s="128" t="s">
        <v>56</v>
      </c>
      <c r="D58" s="128" t="s">
        <v>269</v>
      </c>
      <c r="E58" s="128" t="s">
        <v>56</v>
      </c>
      <c r="F58" s="128" t="s">
        <v>269</v>
      </c>
      <c r="G58" s="128" t="s">
        <v>56</v>
      </c>
      <c r="H58" s="128" t="s">
        <v>269</v>
      </c>
      <c r="I58" s="128" t="s">
        <v>56</v>
      </c>
      <c r="J58" s="128" t="s">
        <v>269</v>
      </c>
      <c r="K58" s="128" t="s">
        <v>56</v>
      </c>
      <c r="L58" s="128" t="s">
        <v>269</v>
      </c>
      <c r="M58" s="128" t="s">
        <v>56</v>
      </c>
      <c r="N58" s="128" t="s">
        <v>269</v>
      </c>
      <c r="O58" s="128" t="s">
        <v>56</v>
      </c>
      <c r="P58" s="128" t="s">
        <v>269</v>
      </c>
      <c r="Q58" s="130" t="s">
        <v>56</v>
      </c>
    </row>
    <row r="59" spans="1:17" x14ac:dyDescent="0.35">
      <c r="A59" s="96" t="s">
        <v>243</v>
      </c>
      <c r="B59" s="199">
        <v>32</v>
      </c>
      <c r="C59" s="140">
        <f>(B59/3794)*100</f>
        <v>0.84343700579862946</v>
      </c>
      <c r="D59" s="199">
        <v>14</v>
      </c>
      <c r="E59" s="140">
        <f>(D59/2196)*100</f>
        <v>0.63752276867030966</v>
      </c>
      <c r="F59" s="199">
        <v>56</v>
      </c>
      <c r="G59" s="140">
        <f>(F59/2365)*100</f>
        <v>2.367864693446089</v>
      </c>
      <c r="H59" s="199">
        <v>11</v>
      </c>
      <c r="I59" s="140">
        <f>(H59/850)*100</f>
        <v>1.2941176470588236</v>
      </c>
      <c r="J59" s="189">
        <v>19</v>
      </c>
      <c r="K59" s="140">
        <f>(J59/534)*100</f>
        <v>3.5580524344569286</v>
      </c>
      <c r="L59" s="189">
        <v>0</v>
      </c>
      <c r="M59" s="140">
        <f>(L59/785)*100</f>
        <v>0</v>
      </c>
      <c r="N59" s="189">
        <v>2</v>
      </c>
      <c r="O59" s="140">
        <f>(N59/251)*100</f>
        <v>0.79681274900398402</v>
      </c>
      <c r="P59" s="199">
        <v>134</v>
      </c>
      <c r="Q59" s="103">
        <f>(P59/10775)*100</f>
        <v>1.2436194895591648</v>
      </c>
    </row>
    <row r="60" spans="1:17" x14ac:dyDescent="0.35">
      <c r="A60" s="96" t="s">
        <v>244</v>
      </c>
      <c r="B60" s="199">
        <v>96</v>
      </c>
      <c r="C60" s="140">
        <f t="shared" ref="C60:C71" si="8">(B60/3794)*100</f>
        <v>2.530311017395888</v>
      </c>
      <c r="D60" s="199">
        <v>120</v>
      </c>
      <c r="E60" s="140">
        <f t="shared" ref="E60:E71" si="9">(D60/2196)*100</f>
        <v>5.4644808743169397</v>
      </c>
      <c r="F60" s="199">
        <v>94</v>
      </c>
      <c r="G60" s="140">
        <f t="shared" ref="G60:G71" si="10">(F60/2365)*100</f>
        <v>3.9746300211416492</v>
      </c>
      <c r="H60" s="199">
        <v>11</v>
      </c>
      <c r="I60" s="140">
        <f t="shared" ref="I60:I71" si="11">(H60/850)*100</f>
        <v>1.2941176470588236</v>
      </c>
      <c r="J60" s="189">
        <v>13</v>
      </c>
      <c r="K60" s="140">
        <f t="shared" ref="K60:K71" si="12">(J60/534)*100</f>
        <v>2.4344569288389515</v>
      </c>
      <c r="L60" s="189">
        <v>2</v>
      </c>
      <c r="M60" s="140">
        <f t="shared" ref="M60:M71" si="13">(L60/785)*100</f>
        <v>0.25477707006369427</v>
      </c>
      <c r="N60" s="189">
        <v>3</v>
      </c>
      <c r="O60" s="140">
        <f t="shared" ref="O60:O71" si="14">(N60/251)*100</f>
        <v>1.1952191235059761</v>
      </c>
      <c r="P60" s="199">
        <v>339</v>
      </c>
      <c r="Q60" s="103">
        <f t="shared" ref="Q60:Q71" si="15">(P60/10775)*100</f>
        <v>3.1461716937354987</v>
      </c>
    </row>
    <row r="61" spans="1:17" x14ac:dyDescent="0.35">
      <c r="A61" s="96" t="s">
        <v>32</v>
      </c>
      <c r="B61" s="199">
        <v>0</v>
      </c>
      <c r="C61" s="140">
        <f t="shared" si="8"/>
        <v>0</v>
      </c>
      <c r="D61" s="199">
        <v>2</v>
      </c>
      <c r="E61" s="140">
        <f t="shared" si="9"/>
        <v>9.107468123861566E-2</v>
      </c>
      <c r="F61" s="199">
        <v>3</v>
      </c>
      <c r="G61" s="140">
        <f t="shared" si="10"/>
        <v>0.12684989429175475</v>
      </c>
      <c r="H61" s="199">
        <v>2</v>
      </c>
      <c r="I61" s="140">
        <f t="shared" si="11"/>
        <v>0.23529411764705879</v>
      </c>
      <c r="J61" s="189">
        <v>0</v>
      </c>
      <c r="K61" s="140">
        <f t="shared" si="12"/>
        <v>0</v>
      </c>
      <c r="L61" s="189">
        <v>0</v>
      </c>
      <c r="M61" s="140">
        <f t="shared" si="13"/>
        <v>0</v>
      </c>
      <c r="N61" s="189">
        <v>0</v>
      </c>
      <c r="O61" s="140">
        <f t="shared" si="14"/>
        <v>0</v>
      </c>
      <c r="P61" s="199">
        <v>7</v>
      </c>
      <c r="Q61" s="103">
        <f t="shared" si="15"/>
        <v>6.4965197215777259E-2</v>
      </c>
    </row>
    <row r="62" spans="1:17" x14ac:dyDescent="0.35">
      <c r="A62" s="96" t="s">
        <v>245</v>
      </c>
      <c r="B62" s="199">
        <v>608</v>
      </c>
      <c r="C62" s="140">
        <f t="shared" si="8"/>
        <v>16.025303110173958</v>
      </c>
      <c r="D62" s="199">
        <v>238</v>
      </c>
      <c r="E62" s="140">
        <f t="shared" si="9"/>
        <v>10.837887067395265</v>
      </c>
      <c r="F62" s="199">
        <v>369</v>
      </c>
      <c r="G62" s="140">
        <f t="shared" si="10"/>
        <v>15.602536997885835</v>
      </c>
      <c r="H62" s="199">
        <v>191</v>
      </c>
      <c r="I62" s="140">
        <f t="shared" si="11"/>
        <v>22.470588235294116</v>
      </c>
      <c r="J62" s="189">
        <v>24</v>
      </c>
      <c r="K62" s="140">
        <f t="shared" si="12"/>
        <v>4.4943820224719104</v>
      </c>
      <c r="L62" s="189">
        <v>97</v>
      </c>
      <c r="M62" s="140">
        <f t="shared" si="13"/>
        <v>12.356687898089172</v>
      </c>
      <c r="N62" s="189">
        <v>10</v>
      </c>
      <c r="O62" s="140">
        <f t="shared" si="14"/>
        <v>3.9840637450199203</v>
      </c>
      <c r="P62" s="199">
        <v>1537</v>
      </c>
      <c r="Q62" s="103">
        <f t="shared" si="15"/>
        <v>14.264501160092808</v>
      </c>
    </row>
    <row r="63" spans="1:17" x14ac:dyDescent="0.35">
      <c r="A63" s="96" t="s">
        <v>266</v>
      </c>
      <c r="B63" s="199">
        <v>4</v>
      </c>
      <c r="C63" s="140">
        <f t="shared" si="8"/>
        <v>0.10542962572482868</v>
      </c>
      <c r="D63" s="199">
        <v>0</v>
      </c>
      <c r="E63" s="140">
        <f t="shared" si="9"/>
        <v>0</v>
      </c>
      <c r="F63" s="199">
        <v>1</v>
      </c>
      <c r="G63" s="140">
        <f t="shared" si="10"/>
        <v>4.2283298097251586E-2</v>
      </c>
      <c r="H63" s="199">
        <v>0</v>
      </c>
      <c r="I63" s="140">
        <f t="shared" si="11"/>
        <v>0</v>
      </c>
      <c r="J63" s="189">
        <v>0</v>
      </c>
      <c r="K63" s="140">
        <f t="shared" si="12"/>
        <v>0</v>
      </c>
      <c r="L63" s="189">
        <v>0</v>
      </c>
      <c r="M63" s="140">
        <f t="shared" si="13"/>
        <v>0</v>
      </c>
      <c r="N63" s="189">
        <v>0</v>
      </c>
      <c r="O63" s="140">
        <f t="shared" si="14"/>
        <v>0</v>
      </c>
      <c r="P63" s="199">
        <v>5</v>
      </c>
      <c r="Q63" s="103">
        <f t="shared" si="15"/>
        <v>4.6403712296983757E-2</v>
      </c>
    </row>
    <row r="64" spans="1:17" x14ac:dyDescent="0.35">
      <c r="A64" s="96" t="s">
        <v>246</v>
      </c>
      <c r="B64" s="199">
        <v>0</v>
      </c>
      <c r="C64" s="140">
        <f t="shared" si="8"/>
        <v>0</v>
      </c>
      <c r="D64" s="199">
        <v>0</v>
      </c>
      <c r="E64" s="140">
        <f t="shared" si="9"/>
        <v>0</v>
      </c>
      <c r="F64" s="199">
        <v>0</v>
      </c>
      <c r="G64" s="140">
        <f t="shared" si="10"/>
        <v>0</v>
      </c>
      <c r="H64" s="199">
        <v>0</v>
      </c>
      <c r="I64" s="140">
        <f t="shared" si="11"/>
        <v>0</v>
      </c>
      <c r="J64" s="189">
        <v>0</v>
      </c>
      <c r="K64" s="140">
        <f t="shared" si="12"/>
        <v>0</v>
      </c>
      <c r="L64" s="189">
        <v>0</v>
      </c>
      <c r="M64" s="140">
        <f t="shared" si="13"/>
        <v>0</v>
      </c>
      <c r="N64" s="189">
        <v>0</v>
      </c>
      <c r="O64" s="140">
        <f t="shared" si="14"/>
        <v>0</v>
      </c>
      <c r="P64" s="199">
        <v>0</v>
      </c>
      <c r="Q64" s="103">
        <f t="shared" si="15"/>
        <v>0</v>
      </c>
    </row>
    <row r="65" spans="1:17" x14ac:dyDescent="0.35">
      <c r="A65" s="96" t="s">
        <v>250</v>
      </c>
      <c r="B65" s="199">
        <v>3</v>
      </c>
      <c r="C65" s="140">
        <f t="shared" si="8"/>
        <v>7.9072219293621501E-2</v>
      </c>
      <c r="D65" s="199">
        <v>9</v>
      </c>
      <c r="E65" s="140">
        <f t="shared" si="9"/>
        <v>0.4098360655737705</v>
      </c>
      <c r="F65" s="199">
        <v>30</v>
      </c>
      <c r="G65" s="140">
        <f t="shared" si="10"/>
        <v>1.2684989429175475</v>
      </c>
      <c r="H65" s="199">
        <v>3</v>
      </c>
      <c r="I65" s="140">
        <f t="shared" si="11"/>
        <v>0.35294117647058826</v>
      </c>
      <c r="J65" s="189">
        <v>0</v>
      </c>
      <c r="K65" s="140">
        <f t="shared" si="12"/>
        <v>0</v>
      </c>
      <c r="L65" s="189">
        <v>0</v>
      </c>
      <c r="M65" s="140">
        <f t="shared" si="13"/>
        <v>0</v>
      </c>
      <c r="N65" s="189">
        <v>0</v>
      </c>
      <c r="O65" s="140">
        <f t="shared" si="14"/>
        <v>0</v>
      </c>
      <c r="P65" s="199">
        <v>45</v>
      </c>
      <c r="Q65" s="103">
        <f t="shared" si="15"/>
        <v>0.41763341067285387</v>
      </c>
    </row>
    <row r="66" spans="1:17" x14ac:dyDescent="0.35">
      <c r="A66" s="96" t="s">
        <v>247</v>
      </c>
      <c r="B66" s="199">
        <v>0</v>
      </c>
      <c r="C66" s="140">
        <f t="shared" si="8"/>
        <v>0</v>
      </c>
      <c r="D66" s="199">
        <v>14</v>
      </c>
      <c r="E66" s="140">
        <f t="shared" si="9"/>
        <v>0.63752276867030966</v>
      </c>
      <c r="F66" s="199">
        <v>4</v>
      </c>
      <c r="G66" s="140">
        <f t="shared" si="10"/>
        <v>0.16913319238900634</v>
      </c>
      <c r="H66" s="199">
        <v>3</v>
      </c>
      <c r="I66" s="140">
        <f t="shared" si="11"/>
        <v>0.35294117647058826</v>
      </c>
      <c r="J66" s="189">
        <v>0</v>
      </c>
      <c r="K66" s="140">
        <f t="shared" si="12"/>
        <v>0</v>
      </c>
      <c r="L66" s="189">
        <v>7</v>
      </c>
      <c r="M66" s="140">
        <f t="shared" si="13"/>
        <v>0.89171974522292996</v>
      </c>
      <c r="N66" s="189">
        <v>0</v>
      </c>
      <c r="O66" s="140">
        <f t="shared" si="14"/>
        <v>0</v>
      </c>
      <c r="P66" s="199">
        <v>28</v>
      </c>
      <c r="Q66" s="103">
        <f t="shared" si="15"/>
        <v>0.25986078886310904</v>
      </c>
    </row>
    <row r="67" spans="1:17" x14ac:dyDescent="0.35">
      <c r="A67" s="96" t="s">
        <v>248</v>
      </c>
      <c r="B67" s="199">
        <v>21</v>
      </c>
      <c r="C67" s="140">
        <f t="shared" si="8"/>
        <v>0.55350553505535049</v>
      </c>
      <c r="D67" s="199">
        <v>12</v>
      </c>
      <c r="E67" s="140">
        <f t="shared" si="9"/>
        <v>0.54644808743169404</v>
      </c>
      <c r="F67" s="199">
        <v>14</v>
      </c>
      <c r="G67" s="140">
        <f t="shared" si="10"/>
        <v>0.59196617336152224</v>
      </c>
      <c r="H67" s="199">
        <v>12</v>
      </c>
      <c r="I67" s="140">
        <f t="shared" si="11"/>
        <v>1.411764705882353</v>
      </c>
      <c r="J67" s="189">
        <v>1</v>
      </c>
      <c r="K67" s="140">
        <f t="shared" si="12"/>
        <v>0.18726591760299627</v>
      </c>
      <c r="L67" s="189">
        <v>0</v>
      </c>
      <c r="M67" s="140">
        <f t="shared" si="13"/>
        <v>0</v>
      </c>
      <c r="N67" s="189">
        <v>0</v>
      </c>
      <c r="O67" s="140">
        <f t="shared" si="14"/>
        <v>0</v>
      </c>
      <c r="P67" s="199">
        <v>60</v>
      </c>
      <c r="Q67" s="103">
        <f t="shared" si="15"/>
        <v>0.55684454756380508</v>
      </c>
    </row>
    <row r="68" spans="1:17" x14ac:dyDescent="0.35">
      <c r="A68" s="96" t="s">
        <v>222</v>
      </c>
      <c r="B68" s="199">
        <v>0</v>
      </c>
      <c r="C68" s="140">
        <f t="shared" si="8"/>
        <v>0</v>
      </c>
      <c r="D68" s="199">
        <v>0</v>
      </c>
      <c r="E68" s="140">
        <f t="shared" si="9"/>
        <v>0</v>
      </c>
      <c r="F68" s="199">
        <v>0</v>
      </c>
      <c r="G68" s="140">
        <f t="shared" si="10"/>
        <v>0</v>
      </c>
      <c r="H68" s="199">
        <v>0</v>
      </c>
      <c r="I68" s="140">
        <f t="shared" si="11"/>
        <v>0</v>
      </c>
      <c r="J68" s="189">
        <v>0</v>
      </c>
      <c r="K68" s="140">
        <f t="shared" si="12"/>
        <v>0</v>
      </c>
      <c r="L68" s="189">
        <v>0</v>
      </c>
      <c r="M68" s="140">
        <f t="shared" si="13"/>
        <v>0</v>
      </c>
      <c r="N68" s="189">
        <v>0</v>
      </c>
      <c r="O68" s="140">
        <f t="shared" si="14"/>
        <v>0</v>
      </c>
      <c r="P68" s="199">
        <v>0</v>
      </c>
      <c r="Q68" s="103">
        <f t="shared" si="15"/>
        <v>0</v>
      </c>
    </row>
    <row r="69" spans="1:17" x14ac:dyDescent="0.35">
      <c r="A69" s="96" t="s">
        <v>251</v>
      </c>
      <c r="B69" s="199">
        <v>95</v>
      </c>
      <c r="C69" s="140">
        <f t="shared" si="8"/>
        <v>2.5039536109646812</v>
      </c>
      <c r="D69" s="199">
        <v>49</v>
      </c>
      <c r="E69" s="140">
        <f t="shared" si="9"/>
        <v>2.2313296903460835</v>
      </c>
      <c r="F69" s="199">
        <v>87</v>
      </c>
      <c r="G69" s="140">
        <f t="shared" si="10"/>
        <v>3.6786469344608879</v>
      </c>
      <c r="H69" s="199">
        <v>126</v>
      </c>
      <c r="I69" s="140">
        <f t="shared" si="11"/>
        <v>14.823529411764705</v>
      </c>
      <c r="J69" s="189">
        <v>5</v>
      </c>
      <c r="K69" s="140">
        <f t="shared" si="12"/>
        <v>0.93632958801498134</v>
      </c>
      <c r="L69" s="189">
        <v>34</v>
      </c>
      <c r="M69" s="140">
        <f t="shared" si="13"/>
        <v>4.3312101910828025</v>
      </c>
      <c r="N69" s="189">
        <v>0</v>
      </c>
      <c r="O69" s="140">
        <f t="shared" si="14"/>
        <v>0</v>
      </c>
      <c r="P69" s="199">
        <v>396</v>
      </c>
      <c r="Q69" s="103">
        <f t="shared" si="15"/>
        <v>3.6751740139211133</v>
      </c>
    </row>
    <row r="70" spans="1:17" x14ac:dyDescent="0.35">
      <c r="A70" s="96" t="s">
        <v>28</v>
      </c>
      <c r="B70" s="199">
        <v>261</v>
      </c>
      <c r="C70" s="140">
        <f t="shared" si="8"/>
        <v>6.8792830785450718</v>
      </c>
      <c r="D70" s="199">
        <v>60</v>
      </c>
      <c r="E70" s="140">
        <f t="shared" si="9"/>
        <v>2.7322404371584699</v>
      </c>
      <c r="F70" s="199">
        <v>33</v>
      </c>
      <c r="G70" s="140">
        <f t="shared" si="10"/>
        <v>1.3953488372093024</v>
      </c>
      <c r="H70" s="199">
        <v>7</v>
      </c>
      <c r="I70" s="140">
        <f t="shared" si="11"/>
        <v>0.82352941176470595</v>
      </c>
      <c r="J70" s="189">
        <v>1</v>
      </c>
      <c r="K70" s="140">
        <f t="shared" si="12"/>
        <v>0.18726591760299627</v>
      </c>
      <c r="L70" s="189">
        <v>139</v>
      </c>
      <c r="M70" s="140">
        <f t="shared" si="13"/>
        <v>17.70700636942675</v>
      </c>
      <c r="N70" s="189">
        <v>2</v>
      </c>
      <c r="O70" s="140">
        <f t="shared" si="14"/>
        <v>0.79681274900398402</v>
      </c>
      <c r="P70" s="199">
        <v>503</v>
      </c>
      <c r="Q70" s="103">
        <f t="shared" si="15"/>
        <v>4.6682134570765665</v>
      </c>
    </row>
    <row r="71" spans="1:17" x14ac:dyDescent="0.35">
      <c r="A71" s="96" t="s">
        <v>18</v>
      </c>
      <c r="B71" s="199">
        <v>2674</v>
      </c>
      <c r="C71" s="140">
        <f t="shared" si="8"/>
        <v>70.479704797047972</v>
      </c>
      <c r="D71" s="199">
        <v>1678</v>
      </c>
      <c r="E71" s="140">
        <f t="shared" si="9"/>
        <v>76.411657559198545</v>
      </c>
      <c r="F71" s="199">
        <v>1674</v>
      </c>
      <c r="G71" s="140">
        <f t="shared" si="10"/>
        <v>70.782241014799155</v>
      </c>
      <c r="H71" s="199">
        <v>484</v>
      </c>
      <c r="I71" s="140">
        <f t="shared" si="11"/>
        <v>56.941176470588239</v>
      </c>
      <c r="J71" s="189">
        <v>471</v>
      </c>
      <c r="K71" s="140">
        <f t="shared" si="12"/>
        <v>88.202247191011239</v>
      </c>
      <c r="L71" s="189">
        <v>506</v>
      </c>
      <c r="M71" s="140">
        <f t="shared" si="13"/>
        <v>64.458598726114644</v>
      </c>
      <c r="N71" s="189">
        <v>234</v>
      </c>
      <c r="O71" s="140">
        <f t="shared" si="14"/>
        <v>93.227091633466131</v>
      </c>
      <c r="P71" s="199">
        <v>7721</v>
      </c>
      <c r="Q71" s="103">
        <f t="shared" si="15"/>
        <v>71.656612529002317</v>
      </c>
    </row>
    <row r="72" spans="1:17" ht="16" thickBot="1" x14ac:dyDescent="0.4">
      <c r="A72" s="97" t="s">
        <v>7</v>
      </c>
      <c r="B72" s="200">
        <v>3794</v>
      </c>
      <c r="C72" s="148">
        <f>SUM(C59:C71)</f>
        <v>100</v>
      </c>
      <c r="D72" s="200">
        <v>2196</v>
      </c>
      <c r="E72" s="148">
        <f>SUM(E59:E71)</f>
        <v>100</v>
      </c>
      <c r="F72" s="200">
        <v>2365</v>
      </c>
      <c r="G72" s="148">
        <f>SUM(G59:G71)</f>
        <v>100</v>
      </c>
      <c r="H72" s="200">
        <v>850</v>
      </c>
      <c r="I72" s="148">
        <f>SUM(I59:I71)</f>
        <v>100</v>
      </c>
      <c r="J72" s="101">
        <v>534</v>
      </c>
      <c r="K72" s="148">
        <f>SUM(K59:K71)</f>
        <v>100</v>
      </c>
      <c r="L72" s="101">
        <v>785</v>
      </c>
      <c r="M72" s="148">
        <f>SUM(M59:M71)</f>
        <v>100</v>
      </c>
      <c r="N72" s="101">
        <v>251</v>
      </c>
      <c r="O72" s="148">
        <f>SUM(O59:O71)</f>
        <v>100</v>
      </c>
      <c r="P72" s="200">
        <v>10775</v>
      </c>
      <c r="Q72" s="125">
        <f>SUM(Q59:Q71)</f>
        <v>100</v>
      </c>
    </row>
    <row r="73" spans="1:17" ht="16" thickBot="1" x14ac:dyDescent="0.4"/>
    <row r="74" spans="1:17" x14ac:dyDescent="0.35">
      <c r="A74" s="5" t="s">
        <v>45</v>
      </c>
      <c r="B74" s="32" t="s">
        <v>255</v>
      </c>
      <c r="C74" s="32"/>
      <c r="D74" s="32" t="s">
        <v>256</v>
      </c>
      <c r="E74" s="32"/>
      <c r="F74" s="32" t="s">
        <v>257</v>
      </c>
      <c r="G74" s="32"/>
      <c r="H74" s="32" t="s">
        <v>258</v>
      </c>
      <c r="I74" s="32"/>
      <c r="J74" s="231" t="s">
        <v>259</v>
      </c>
      <c r="K74" s="231"/>
      <c r="L74" s="32" t="s">
        <v>253</v>
      </c>
      <c r="M74" s="32"/>
      <c r="N74" s="32" t="s">
        <v>260</v>
      </c>
      <c r="O74" s="32"/>
      <c r="P74" s="32" t="s">
        <v>261</v>
      </c>
      <c r="Q74" s="33"/>
    </row>
    <row r="75" spans="1:17" x14ac:dyDescent="0.35">
      <c r="A75" s="96" t="s">
        <v>212</v>
      </c>
      <c r="B75" s="128" t="s">
        <v>269</v>
      </c>
      <c r="C75" s="128" t="s">
        <v>56</v>
      </c>
      <c r="D75" s="128" t="s">
        <v>269</v>
      </c>
      <c r="E75" s="128" t="s">
        <v>56</v>
      </c>
      <c r="F75" s="128" t="s">
        <v>269</v>
      </c>
      <c r="G75" s="128" t="s">
        <v>56</v>
      </c>
      <c r="H75" s="128" t="s">
        <v>269</v>
      </c>
      <c r="I75" s="128" t="s">
        <v>56</v>
      </c>
      <c r="J75" s="128" t="s">
        <v>269</v>
      </c>
      <c r="K75" s="128" t="s">
        <v>56</v>
      </c>
      <c r="L75" s="128" t="s">
        <v>269</v>
      </c>
      <c r="M75" s="128" t="s">
        <v>56</v>
      </c>
      <c r="N75" s="128" t="s">
        <v>269</v>
      </c>
      <c r="O75" s="128" t="s">
        <v>56</v>
      </c>
      <c r="P75" s="128" t="s">
        <v>269</v>
      </c>
      <c r="Q75" s="130" t="s">
        <v>56</v>
      </c>
    </row>
    <row r="76" spans="1:17" x14ac:dyDescent="0.35">
      <c r="A76" s="96" t="s">
        <v>275</v>
      </c>
      <c r="B76" s="199">
        <v>232</v>
      </c>
      <c r="C76" s="140">
        <v>6.1149182920400635</v>
      </c>
      <c r="D76" s="199">
        <v>36</v>
      </c>
      <c r="E76" s="140">
        <v>1.639344262295082</v>
      </c>
      <c r="F76" s="199">
        <v>180</v>
      </c>
      <c r="G76" s="140">
        <v>7.6109936575052854</v>
      </c>
      <c r="H76" s="189">
        <v>137</v>
      </c>
      <c r="I76" s="140">
        <v>16.117647058823529</v>
      </c>
      <c r="J76" s="189">
        <v>3</v>
      </c>
      <c r="K76" s="140">
        <v>0.5617977528089888</v>
      </c>
      <c r="L76" s="189">
        <v>277</v>
      </c>
      <c r="M76" s="140">
        <v>35.286624203821653</v>
      </c>
      <c r="N76" s="189">
        <v>1</v>
      </c>
      <c r="O76" s="140">
        <v>0.39840637450199201</v>
      </c>
      <c r="P76" s="199">
        <v>866</v>
      </c>
      <c r="Q76" s="103">
        <v>8.0371229698375881</v>
      </c>
    </row>
    <row r="77" spans="1:17" x14ac:dyDescent="0.35">
      <c r="A77" s="96" t="s">
        <v>276</v>
      </c>
      <c r="B77" s="199">
        <v>2</v>
      </c>
      <c r="C77" s="140">
        <v>5.2714812862414341E-2</v>
      </c>
      <c r="D77" s="199">
        <v>0</v>
      </c>
      <c r="E77" s="140">
        <v>0</v>
      </c>
      <c r="F77" s="199">
        <v>0</v>
      </c>
      <c r="G77" s="140">
        <v>0</v>
      </c>
      <c r="H77" s="189">
        <v>0</v>
      </c>
      <c r="I77" s="140">
        <v>0</v>
      </c>
      <c r="J77" s="189">
        <v>0</v>
      </c>
      <c r="K77" s="140">
        <v>0</v>
      </c>
      <c r="L77" s="189">
        <v>33</v>
      </c>
      <c r="M77" s="140">
        <v>4.2038216560509554</v>
      </c>
      <c r="N77" s="189">
        <v>0</v>
      </c>
      <c r="O77" s="140">
        <v>0</v>
      </c>
      <c r="P77" s="199">
        <v>35</v>
      </c>
      <c r="Q77" s="103">
        <v>0.3248259860788863</v>
      </c>
    </row>
    <row r="78" spans="1:17" x14ac:dyDescent="0.35">
      <c r="A78" s="96" t="s">
        <v>277</v>
      </c>
      <c r="B78" s="199">
        <v>0</v>
      </c>
      <c r="C78" s="140">
        <v>0</v>
      </c>
      <c r="D78" s="199">
        <v>0</v>
      </c>
      <c r="E78" s="140">
        <v>0</v>
      </c>
      <c r="F78" s="199">
        <v>0</v>
      </c>
      <c r="G78" s="140">
        <v>0</v>
      </c>
      <c r="H78" s="189">
        <v>0</v>
      </c>
      <c r="I78" s="140">
        <v>0</v>
      </c>
      <c r="J78" s="189">
        <v>0</v>
      </c>
      <c r="K78" s="140">
        <v>0</v>
      </c>
      <c r="L78" s="189">
        <v>0</v>
      </c>
      <c r="M78" s="140">
        <v>0</v>
      </c>
      <c r="N78" s="189">
        <v>0</v>
      </c>
      <c r="O78" s="140">
        <v>0</v>
      </c>
      <c r="P78" s="199">
        <v>0</v>
      </c>
      <c r="Q78" s="103">
        <v>0</v>
      </c>
    </row>
    <row r="79" spans="1:17" x14ac:dyDescent="0.35">
      <c r="A79" s="96" t="s">
        <v>146</v>
      </c>
      <c r="B79" s="199">
        <v>39</v>
      </c>
      <c r="C79" s="140">
        <v>1.0279388508170795</v>
      </c>
      <c r="D79" s="199">
        <v>23</v>
      </c>
      <c r="E79" s="140">
        <v>1.0473588342440803</v>
      </c>
      <c r="F79" s="199">
        <v>16</v>
      </c>
      <c r="G79" s="140">
        <v>0.67653276955602537</v>
      </c>
      <c r="H79" s="189">
        <v>7</v>
      </c>
      <c r="I79" s="140">
        <v>0.82352941176470595</v>
      </c>
      <c r="J79" s="189">
        <v>0</v>
      </c>
      <c r="K79" s="140">
        <v>0</v>
      </c>
      <c r="L79" s="189">
        <v>177</v>
      </c>
      <c r="M79" s="140">
        <v>22.547770700636942</v>
      </c>
      <c r="N79" s="189">
        <v>0</v>
      </c>
      <c r="O79" s="140">
        <v>0</v>
      </c>
      <c r="P79" s="199">
        <v>262</v>
      </c>
      <c r="Q79" s="103">
        <v>2.4315545243619492</v>
      </c>
    </row>
    <row r="80" spans="1:17" x14ac:dyDescent="0.35">
      <c r="A80" s="96" t="s">
        <v>278</v>
      </c>
      <c r="B80" s="199">
        <v>0</v>
      </c>
      <c r="C80" s="140">
        <v>0</v>
      </c>
      <c r="D80" s="199">
        <v>5</v>
      </c>
      <c r="E80" s="140">
        <v>0.22768670309653918</v>
      </c>
      <c r="F80" s="199">
        <v>3</v>
      </c>
      <c r="G80" s="140">
        <v>0.12684989429175475</v>
      </c>
      <c r="H80" s="189">
        <v>0</v>
      </c>
      <c r="I80" s="140">
        <v>0</v>
      </c>
      <c r="J80" s="189">
        <v>0</v>
      </c>
      <c r="K80" s="140">
        <v>0</v>
      </c>
      <c r="L80" s="189">
        <v>11</v>
      </c>
      <c r="M80" s="140">
        <v>1.4012738853503186</v>
      </c>
      <c r="N80" s="189">
        <v>0</v>
      </c>
      <c r="O80" s="140">
        <v>0</v>
      </c>
      <c r="P80" s="199">
        <v>19</v>
      </c>
      <c r="Q80" s="103">
        <v>0.17633410672853828</v>
      </c>
    </row>
    <row r="81" spans="1:17" x14ac:dyDescent="0.35">
      <c r="A81" s="96" t="s">
        <v>279</v>
      </c>
      <c r="B81" s="199">
        <v>60</v>
      </c>
      <c r="C81" s="140">
        <v>1.5814443858724301</v>
      </c>
      <c r="D81" s="199">
        <v>2</v>
      </c>
      <c r="E81" s="140">
        <v>9.107468123861566E-2</v>
      </c>
      <c r="F81" s="199">
        <v>6</v>
      </c>
      <c r="G81" s="140">
        <v>0.2536997885835095</v>
      </c>
      <c r="H81" s="189">
        <v>0</v>
      </c>
      <c r="I81" s="140">
        <v>0</v>
      </c>
      <c r="J81" s="189">
        <v>0</v>
      </c>
      <c r="K81" s="140">
        <v>0</v>
      </c>
      <c r="L81" s="189">
        <v>0</v>
      </c>
      <c r="M81" s="140">
        <v>0</v>
      </c>
      <c r="N81" s="189">
        <v>0</v>
      </c>
      <c r="O81" s="140">
        <v>0</v>
      </c>
      <c r="P81" s="199">
        <v>68</v>
      </c>
      <c r="Q81" s="103">
        <v>0.63109048723897909</v>
      </c>
    </row>
    <row r="82" spans="1:17" x14ac:dyDescent="0.35">
      <c r="A82" s="96" t="s">
        <v>252</v>
      </c>
      <c r="B82" s="199">
        <v>1</v>
      </c>
      <c r="C82" s="140">
        <v>2.6357406431207171E-2</v>
      </c>
      <c r="D82" s="199">
        <v>0</v>
      </c>
      <c r="E82" s="140">
        <v>0</v>
      </c>
      <c r="F82" s="199">
        <v>15</v>
      </c>
      <c r="G82" s="140">
        <v>0.63424947145877375</v>
      </c>
      <c r="H82" s="189">
        <v>3</v>
      </c>
      <c r="I82" s="140">
        <v>0.35294117647058826</v>
      </c>
      <c r="J82" s="189">
        <v>0</v>
      </c>
      <c r="K82" s="140">
        <v>0</v>
      </c>
      <c r="L82" s="189">
        <v>24</v>
      </c>
      <c r="M82" s="140">
        <v>3.0573248407643314</v>
      </c>
      <c r="N82" s="189">
        <v>0</v>
      </c>
      <c r="O82" s="140">
        <v>0</v>
      </c>
      <c r="P82" s="199">
        <v>43</v>
      </c>
      <c r="Q82" s="103">
        <v>0.39907192575406036</v>
      </c>
    </row>
    <row r="83" spans="1:17" x14ac:dyDescent="0.35">
      <c r="A83" s="96" t="s">
        <v>117</v>
      </c>
      <c r="B83" s="199">
        <v>210</v>
      </c>
      <c r="C83" s="140">
        <v>5.5350553505535052</v>
      </c>
      <c r="D83" s="199">
        <v>122</v>
      </c>
      <c r="E83" s="140">
        <v>5.5555555555555554</v>
      </c>
      <c r="F83" s="199">
        <v>105</v>
      </c>
      <c r="G83" s="140">
        <v>4.439746300211417</v>
      </c>
      <c r="H83" s="189">
        <v>143</v>
      </c>
      <c r="I83" s="140">
        <v>16.823529411764707</v>
      </c>
      <c r="J83" s="189">
        <v>0</v>
      </c>
      <c r="K83" s="140">
        <v>0</v>
      </c>
      <c r="L83" s="189">
        <v>0</v>
      </c>
      <c r="M83" s="140">
        <v>0</v>
      </c>
      <c r="N83" s="189">
        <v>1</v>
      </c>
      <c r="O83" s="140">
        <v>0.39840637450199201</v>
      </c>
      <c r="P83" s="199">
        <v>581</v>
      </c>
      <c r="Q83" s="103">
        <v>5.3921113689095126</v>
      </c>
    </row>
    <row r="84" spans="1:17" x14ac:dyDescent="0.35">
      <c r="A84" s="96" t="s">
        <v>254</v>
      </c>
      <c r="B84" s="199">
        <v>1</v>
      </c>
      <c r="C84" s="140">
        <v>2.6357406431207171E-2</v>
      </c>
      <c r="D84" s="199">
        <v>2</v>
      </c>
      <c r="E84" s="140">
        <v>9.107468123861566E-2</v>
      </c>
      <c r="F84" s="199">
        <v>0</v>
      </c>
      <c r="G84" s="140">
        <v>0</v>
      </c>
      <c r="H84" s="189">
        <v>0</v>
      </c>
      <c r="I84" s="140">
        <v>0</v>
      </c>
      <c r="J84" s="189">
        <v>0</v>
      </c>
      <c r="K84" s="140">
        <v>0</v>
      </c>
      <c r="L84" s="189">
        <v>0</v>
      </c>
      <c r="M84" s="140">
        <v>0</v>
      </c>
      <c r="N84" s="189">
        <v>0</v>
      </c>
      <c r="O84" s="140">
        <v>0</v>
      </c>
      <c r="P84" s="199">
        <v>3</v>
      </c>
      <c r="Q84" s="103">
        <v>2.7842227378190254E-2</v>
      </c>
    </row>
    <row r="85" spans="1:17" x14ac:dyDescent="0.35">
      <c r="A85" s="96" t="s">
        <v>272</v>
      </c>
      <c r="B85" s="199">
        <v>3249</v>
      </c>
      <c r="C85" s="140">
        <v>85.635213494992087</v>
      </c>
      <c r="D85" s="199">
        <v>2006</v>
      </c>
      <c r="E85" s="140">
        <v>91.34790528233151</v>
      </c>
      <c r="F85" s="199">
        <v>2040</v>
      </c>
      <c r="G85" s="140">
        <v>86.257928118393238</v>
      </c>
      <c r="H85" s="189">
        <v>560</v>
      </c>
      <c r="I85" s="140">
        <v>65.882352941176464</v>
      </c>
      <c r="J85" s="189">
        <v>531</v>
      </c>
      <c r="K85" s="140">
        <v>99.438202247191015</v>
      </c>
      <c r="L85" s="189">
        <v>263</v>
      </c>
      <c r="M85" s="140">
        <v>33.503184713375795</v>
      </c>
      <c r="N85" s="189">
        <v>249</v>
      </c>
      <c r="O85" s="140">
        <v>99.203187250996024</v>
      </c>
      <c r="P85" s="199">
        <v>8898</v>
      </c>
      <c r="Q85" s="103">
        <v>82.580046403712288</v>
      </c>
    </row>
    <row r="86" spans="1:17" ht="16" thickBot="1" x14ac:dyDescent="0.4">
      <c r="A86" s="97" t="s">
        <v>7</v>
      </c>
      <c r="B86" s="200">
        <v>3794</v>
      </c>
      <c r="C86" s="101">
        <v>100</v>
      </c>
      <c r="D86" s="200">
        <v>2196</v>
      </c>
      <c r="E86" s="101">
        <v>100</v>
      </c>
      <c r="F86" s="200">
        <v>2365</v>
      </c>
      <c r="G86" s="101">
        <v>100</v>
      </c>
      <c r="H86" s="101">
        <v>850</v>
      </c>
      <c r="I86" s="101">
        <v>100</v>
      </c>
      <c r="J86" s="101">
        <v>534</v>
      </c>
      <c r="K86" s="101">
        <v>100</v>
      </c>
      <c r="L86" s="101">
        <v>785</v>
      </c>
      <c r="M86" s="101">
        <v>100</v>
      </c>
      <c r="N86" s="101">
        <v>251</v>
      </c>
      <c r="O86" s="101">
        <v>100.00000000000001</v>
      </c>
      <c r="P86" s="200">
        <v>10775</v>
      </c>
      <c r="Q86" s="201">
        <v>100</v>
      </c>
    </row>
    <row r="87" spans="1:17" ht="16" thickBot="1" x14ac:dyDescent="0.4"/>
    <row r="88" spans="1:17" s="149" customFormat="1" ht="33.5" customHeight="1" x14ac:dyDescent="0.35">
      <c r="A88" s="124" t="s">
        <v>283</v>
      </c>
      <c r="B88" s="120" t="s">
        <v>288</v>
      </c>
      <c r="C88" s="120" t="s">
        <v>289</v>
      </c>
      <c r="D88" s="120" t="s">
        <v>290</v>
      </c>
      <c r="E88" s="120" t="s">
        <v>291</v>
      </c>
      <c r="F88" s="120" t="s">
        <v>292</v>
      </c>
      <c r="G88" s="120" t="s">
        <v>293</v>
      </c>
      <c r="H88" s="120" t="s">
        <v>294</v>
      </c>
      <c r="I88" s="150" t="s">
        <v>7</v>
      </c>
    </row>
    <row r="89" spans="1:17" x14ac:dyDescent="0.35">
      <c r="A89" s="96" t="s">
        <v>284</v>
      </c>
      <c r="B89" s="189">
        <v>22</v>
      </c>
      <c r="C89" s="189">
        <v>36</v>
      </c>
      <c r="D89" s="189">
        <v>2</v>
      </c>
      <c r="E89" s="189">
        <v>6</v>
      </c>
      <c r="F89" s="189">
        <v>0</v>
      </c>
      <c r="G89" s="189">
        <v>4</v>
      </c>
      <c r="H89" s="189">
        <v>2</v>
      </c>
      <c r="I89" s="211">
        <f>SUM(B89:H89)</f>
        <v>72</v>
      </c>
    </row>
    <row r="90" spans="1:17" x14ac:dyDescent="0.35">
      <c r="A90" s="96" t="s">
        <v>212</v>
      </c>
      <c r="B90" s="189">
        <v>0</v>
      </c>
      <c r="C90" s="189">
        <v>0</v>
      </c>
      <c r="D90" s="189">
        <v>0</v>
      </c>
      <c r="E90" s="189">
        <v>0</v>
      </c>
      <c r="F90" s="189">
        <v>0</v>
      </c>
      <c r="G90" s="189">
        <v>0</v>
      </c>
      <c r="H90" s="189">
        <v>1</v>
      </c>
      <c r="I90" s="211">
        <f t="shared" ref="I90:I97" si="16">SUM(B90:H90)</f>
        <v>1</v>
      </c>
    </row>
    <row r="91" spans="1:17" x14ac:dyDescent="0.35">
      <c r="A91" s="96" t="s">
        <v>210</v>
      </c>
      <c r="B91" s="189">
        <v>0</v>
      </c>
      <c r="C91" s="189">
        <v>0</v>
      </c>
      <c r="D91" s="189">
        <v>0</v>
      </c>
      <c r="E91" s="189">
        <v>0</v>
      </c>
      <c r="F91" s="189">
        <v>0</v>
      </c>
      <c r="G91" s="189">
        <v>0</v>
      </c>
      <c r="H91" s="189">
        <v>0</v>
      </c>
      <c r="I91" s="211">
        <f t="shared" si="16"/>
        <v>0</v>
      </c>
    </row>
    <row r="92" spans="1:17" x14ac:dyDescent="0.35">
      <c r="A92" s="96" t="s">
        <v>280</v>
      </c>
      <c r="B92" s="189">
        <v>10</v>
      </c>
      <c r="C92" s="189">
        <v>5</v>
      </c>
      <c r="D92" s="189">
        <v>0</v>
      </c>
      <c r="E92" s="189">
        <v>0</v>
      </c>
      <c r="F92" s="189">
        <v>0</v>
      </c>
      <c r="G92" s="189">
        <v>0</v>
      </c>
      <c r="H92" s="189">
        <v>1</v>
      </c>
      <c r="I92" s="211">
        <f t="shared" si="16"/>
        <v>16</v>
      </c>
    </row>
    <row r="93" spans="1:17" x14ac:dyDescent="0.35">
      <c r="A93" s="96" t="s">
        <v>196</v>
      </c>
      <c r="B93" s="189">
        <v>1</v>
      </c>
      <c r="C93" s="189">
        <v>0</v>
      </c>
      <c r="D93" s="189">
        <v>0</v>
      </c>
      <c r="E93" s="189">
        <v>0</v>
      </c>
      <c r="F93" s="189">
        <v>0</v>
      </c>
      <c r="G93" s="189">
        <v>0</v>
      </c>
      <c r="H93" s="189">
        <v>0</v>
      </c>
      <c r="I93" s="211">
        <f t="shared" si="16"/>
        <v>1</v>
      </c>
    </row>
    <row r="94" spans="1:17" x14ac:dyDescent="0.35">
      <c r="A94" s="96" t="s">
        <v>285</v>
      </c>
      <c r="B94" s="189">
        <v>1</v>
      </c>
      <c r="C94" s="189">
        <v>0</v>
      </c>
      <c r="D94" s="189">
        <v>0</v>
      </c>
      <c r="E94" s="189">
        <v>0</v>
      </c>
      <c r="F94" s="189">
        <v>0</v>
      </c>
      <c r="G94" s="189">
        <v>0</v>
      </c>
      <c r="H94" s="189">
        <v>0</v>
      </c>
      <c r="I94" s="211">
        <f t="shared" si="16"/>
        <v>1</v>
      </c>
    </row>
    <row r="95" spans="1:17" x14ac:dyDescent="0.35">
      <c r="A95" s="96" t="s">
        <v>286</v>
      </c>
      <c r="B95" s="189">
        <v>22</v>
      </c>
      <c r="C95" s="189">
        <v>36</v>
      </c>
      <c r="D95" s="189">
        <v>2</v>
      </c>
      <c r="E95" s="189">
        <v>6</v>
      </c>
      <c r="F95" s="189">
        <v>0</v>
      </c>
      <c r="G95" s="189">
        <v>4</v>
      </c>
      <c r="H95" s="189">
        <v>2</v>
      </c>
      <c r="I95" s="211">
        <f t="shared" si="16"/>
        <v>72</v>
      </c>
    </row>
    <row r="96" spans="1:17" x14ac:dyDescent="0.35">
      <c r="A96" s="96" t="s">
        <v>287</v>
      </c>
      <c r="B96" s="189">
        <v>17</v>
      </c>
      <c r="C96" s="189">
        <v>0</v>
      </c>
      <c r="D96" s="189">
        <v>1</v>
      </c>
      <c r="E96" s="189">
        <v>0</v>
      </c>
      <c r="F96" s="189">
        <v>1</v>
      </c>
      <c r="G96" s="189">
        <v>2</v>
      </c>
      <c r="H96" s="189">
        <v>1</v>
      </c>
      <c r="I96" s="211">
        <f t="shared" si="16"/>
        <v>22</v>
      </c>
    </row>
    <row r="97" spans="1:9" x14ac:dyDescent="0.35">
      <c r="A97" s="96" t="s">
        <v>281</v>
      </c>
      <c r="B97" s="189">
        <v>40</v>
      </c>
      <c r="C97" s="189">
        <v>7</v>
      </c>
      <c r="D97" s="189">
        <v>2</v>
      </c>
      <c r="E97" s="189">
        <v>0</v>
      </c>
      <c r="F97" s="189">
        <v>4</v>
      </c>
      <c r="G97" s="189">
        <v>10</v>
      </c>
      <c r="H97" s="189">
        <v>4</v>
      </c>
      <c r="I97" s="211">
        <f t="shared" si="16"/>
        <v>67</v>
      </c>
    </row>
    <row r="98" spans="1:9" x14ac:dyDescent="0.35">
      <c r="A98" s="142" t="s">
        <v>282</v>
      </c>
      <c r="B98" s="137">
        <v>113</v>
      </c>
      <c r="C98" s="137">
        <v>84</v>
      </c>
      <c r="D98" s="137">
        <v>7</v>
      </c>
      <c r="E98" s="137">
        <v>12</v>
      </c>
      <c r="F98" s="137">
        <v>5</v>
      </c>
      <c r="G98" s="137">
        <v>20</v>
      </c>
      <c r="H98" s="137">
        <v>11</v>
      </c>
      <c r="I98" s="146">
        <f>SUM(I89:I97)</f>
        <v>252</v>
      </c>
    </row>
    <row r="99" spans="1:9" x14ac:dyDescent="0.35">
      <c r="A99" s="142" t="s">
        <v>295</v>
      </c>
      <c r="B99" s="137">
        <f>SUM(B89:B95)</f>
        <v>56</v>
      </c>
      <c r="C99" s="137">
        <f t="shared" ref="C99:I99" si="17">SUM(C89:C95)</f>
        <v>77</v>
      </c>
      <c r="D99" s="137">
        <f t="shared" si="17"/>
        <v>4</v>
      </c>
      <c r="E99" s="137">
        <f t="shared" si="17"/>
        <v>12</v>
      </c>
      <c r="F99" s="137">
        <f t="shared" si="17"/>
        <v>0</v>
      </c>
      <c r="G99" s="137">
        <f t="shared" si="17"/>
        <v>8</v>
      </c>
      <c r="H99" s="137">
        <f t="shared" si="17"/>
        <v>6</v>
      </c>
      <c r="I99" s="146">
        <f t="shared" si="17"/>
        <v>163</v>
      </c>
    </row>
    <row r="100" spans="1:9" ht="16" thickBot="1" x14ac:dyDescent="0.4">
      <c r="A100" s="144" t="s">
        <v>296</v>
      </c>
      <c r="B100" s="151">
        <f>(B99/B98)*100</f>
        <v>49.557522123893804</v>
      </c>
      <c r="C100" s="151">
        <f>(C99/C98)*100</f>
        <v>91.666666666666657</v>
      </c>
      <c r="D100" s="151">
        <f t="shared" ref="D100:I100" si="18">(D99/D98)*100</f>
        <v>57.142857142857139</v>
      </c>
      <c r="E100" s="152">
        <f t="shared" si="18"/>
        <v>100</v>
      </c>
      <c r="F100" s="152">
        <f t="shared" si="18"/>
        <v>0</v>
      </c>
      <c r="G100" s="151">
        <f t="shared" si="18"/>
        <v>40</v>
      </c>
      <c r="H100" s="151">
        <f t="shared" si="18"/>
        <v>54.54545454545454</v>
      </c>
      <c r="I100" s="213">
        <f t="shared" si="18"/>
        <v>64.682539682539684</v>
      </c>
    </row>
  </sheetData>
  <mergeCells count="6">
    <mergeCell ref="J74:K74"/>
    <mergeCell ref="J3:K3"/>
    <mergeCell ref="J27:K27"/>
    <mergeCell ref="J40:K40"/>
    <mergeCell ref="J47:K47"/>
    <mergeCell ref="J57:K57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A160D-A6E7-4BB8-B16F-37076E6EFF68}">
  <dimension ref="A1:K63"/>
  <sheetViews>
    <sheetView zoomScale="60" zoomScaleNormal="60" workbookViewId="0">
      <selection activeCell="H14" sqref="H14"/>
    </sheetView>
  </sheetViews>
  <sheetFormatPr defaultRowHeight="15.5" x14ac:dyDescent="0.35"/>
  <cols>
    <col min="1" max="1" width="29.453125" style="165" customWidth="1"/>
    <col min="2" max="2" width="16.90625" style="165" customWidth="1"/>
    <col min="3" max="3" width="10.81640625" style="165" customWidth="1"/>
    <col min="4" max="4" width="24.81640625" style="165" customWidth="1"/>
    <col min="5" max="6" width="25.54296875" style="165" bestFit="1" customWidth="1"/>
    <col min="7" max="7" width="8.7265625" style="165"/>
    <col min="8" max="8" width="25.36328125" style="165" customWidth="1"/>
    <col min="9" max="9" width="11.453125" style="165" customWidth="1"/>
    <col min="10" max="10" width="11.54296875" style="165" customWidth="1"/>
    <col min="11" max="11" width="10.08984375" style="165" customWidth="1"/>
    <col min="12" max="12" width="11.453125" style="165" customWidth="1"/>
    <col min="13" max="13" width="10" style="165" customWidth="1"/>
    <col min="14" max="14" width="11.81640625" style="165" customWidth="1"/>
    <col min="15" max="16384" width="8.7265625" style="165"/>
  </cols>
  <sheetData>
    <row r="1" spans="1:11" x14ac:dyDescent="0.35">
      <c r="A1" s="5" t="s">
        <v>418</v>
      </c>
      <c r="B1" s="7" t="s">
        <v>356</v>
      </c>
      <c r="D1" s="5" t="s">
        <v>423</v>
      </c>
      <c r="E1" s="7" t="s">
        <v>356</v>
      </c>
    </row>
    <row r="2" spans="1:11" x14ac:dyDescent="0.35">
      <c r="A2" s="184" t="s">
        <v>419</v>
      </c>
      <c r="B2" s="185">
        <v>144</v>
      </c>
      <c r="D2" s="11" t="s">
        <v>166</v>
      </c>
      <c r="E2" s="180">
        <v>56</v>
      </c>
    </row>
    <row r="3" spans="1:11" x14ac:dyDescent="0.35">
      <c r="A3" s="184" t="s">
        <v>424</v>
      </c>
      <c r="B3" s="185">
        <v>1785</v>
      </c>
      <c r="D3" s="11" t="s">
        <v>167</v>
      </c>
      <c r="E3" s="180">
        <v>51</v>
      </c>
    </row>
    <row r="4" spans="1:11" x14ac:dyDescent="0.35">
      <c r="A4" s="184" t="s">
        <v>420</v>
      </c>
      <c r="B4" s="186">
        <v>417</v>
      </c>
      <c r="D4" s="11" t="s">
        <v>357</v>
      </c>
      <c r="E4" s="180">
        <v>37</v>
      </c>
    </row>
    <row r="5" spans="1:11" ht="16" thickBot="1" x14ac:dyDescent="0.4">
      <c r="A5" s="184" t="s">
        <v>421</v>
      </c>
      <c r="B5" s="187">
        <v>292</v>
      </c>
      <c r="D5" s="99" t="s">
        <v>7</v>
      </c>
      <c r="E5" s="110">
        <f>SUM(E2:E4)</f>
        <v>144</v>
      </c>
    </row>
    <row r="6" spans="1:11" ht="16" thickBot="1" x14ac:dyDescent="0.4">
      <c r="A6" s="99" t="s">
        <v>7</v>
      </c>
      <c r="B6" s="110">
        <f>SUM(B2:B5)</f>
        <v>2638</v>
      </c>
    </row>
    <row r="7" spans="1:11" ht="16" thickBot="1" x14ac:dyDescent="0.4"/>
    <row r="8" spans="1:11" x14ac:dyDescent="0.35">
      <c r="A8" s="5" t="s">
        <v>422</v>
      </c>
      <c r="B8" s="7" t="s">
        <v>356</v>
      </c>
      <c r="D8" s="5" t="s">
        <v>525</v>
      </c>
      <c r="E8" s="7" t="s">
        <v>356</v>
      </c>
    </row>
    <row r="9" spans="1:11" x14ac:dyDescent="0.35">
      <c r="A9" s="227" t="s">
        <v>320</v>
      </c>
      <c r="B9" s="180">
        <v>32</v>
      </c>
      <c r="C9" s="93"/>
      <c r="D9" s="11" t="s">
        <v>166</v>
      </c>
      <c r="E9" s="180">
        <v>1074</v>
      </c>
      <c r="F9" s="182"/>
      <c r="G9" s="182"/>
      <c r="H9" s="182"/>
      <c r="I9" s="182"/>
      <c r="J9" s="182"/>
      <c r="K9" s="182"/>
    </row>
    <row r="10" spans="1:11" x14ac:dyDescent="0.35">
      <c r="A10" s="227" t="s">
        <v>321</v>
      </c>
      <c r="B10" s="180">
        <v>15</v>
      </c>
      <c r="D10" s="11" t="s">
        <v>167</v>
      </c>
      <c r="E10" s="180">
        <v>698</v>
      </c>
    </row>
    <row r="11" spans="1:11" x14ac:dyDescent="0.35">
      <c r="A11" s="227" t="s">
        <v>530</v>
      </c>
      <c r="B11" s="180">
        <v>359</v>
      </c>
      <c r="D11" s="11" t="s">
        <v>357</v>
      </c>
      <c r="E11" s="180">
        <f>SUM(847+19)</f>
        <v>866</v>
      </c>
    </row>
    <row r="12" spans="1:11" ht="16" thickBot="1" x14ac:dyDescent="0.4">
      <c r="A12" s="227" t="s">
        <v>322</v>
      </c>
      <c r="B12" s="180">
        <v>89</v>
      </c>
      <c r="C12" s="167"/>
      <c r="D12" s="99" t="s">
        <v>7</v>
      </c>
      <c r="E12" s="110">
        <f>SUM(E9:E11)</f>
        <v>2638</v>
      </c>
    </row>
    <row r="13" spans="1:11" x14ac:dyDescent="0.35">
      <c r="A13" s="227" t="s">
        <v>417</v>
      </c>
      <c r="B13" s="180">
        <v>145</v>
      </c>
      <c r="C13" s="167"/>
    </row>
    <row r="14" spans="1:11" ht="16" thickBot="1" x14ac:dyDescent="0.4">
      <c r="A14" s="227" t="s">
        <v>323</v>
      </c>
      <c r="B14" s="180">
        <v>62</v>
      </c>
      <c r="C14" s="167"/>
    </row>
    <row r="15" spans="1:11" x14ac:dyDescent="0.35">
      <c r="A15" s="227" t="s">
        <v>324</v>
      </c>
      <c r="B15" s="180">
        <v>53</v>
      </c>
      <c r="C15" s="167"/>
      <c r="D15" s="5" t="s">
        <v>544</v>
      </c>
      <c r="E15" s="6" t="s">
        <v>545</v>
      </c>
      <c r="F15" s="7" t="s">
        <v>546</v>
      </c>
    </row>
    <row r="16" spans="1:11" x14ac:dyDescent="0.35">
      <c r="A16" s="227" t="s">
        <v>531</v>
      </c>
      <c r="B16" s="180">
        <v>5</v>
      </c>
      <c r="C16" s="167"/>
      <c r="D16" s="11" t="s">
        <v>526</v>
      </c>
      <c r="E16" s="178">
        <v>1785</v>
      </c>
      <c r="F16" s="179">
        <v>1380</v>
      </c>
    </row>
    <row r="17" spans="1:6" x14ac:dyDescent="0.35">
      <c r="A17" s="227" t="s">
        <v>532</v>
      </c>
      <c r="B17" s="180">
        <v>1</v>
      </c>
      <c r="C17" s="167"/>
      <c r="D17" s="11" t="s">
        <v>527</v>
      </c>
      <c r="E17" s="178">
        <v>144</v>
      </c>
      <c r="F17" s="179">
        <v>76</v>
      </c>
    </row>
    <row r="18" spans="1:6" x14ac:dyDescent="0.35">
      <c r="A18" s="227" t="s">
        <v>325</v>
      </c>
      <c r="B18" s="180">
        <v>18</v>
      </c>
      <c r="C18" s="167"/>
      <c r="D18" s="11" t="s">
        <v>528</v>
      </c>
      <c r="E18" s="178">
        <v>417</v>
      </c>
      <c r="F18" s="179">
        <v>457</v>
      </c>
    </row>
    <row r="19" spans="1:6" x14ac:dyDescent="0.35">
      <c r="A19" s="227" t="s">
        <v>326</v>
      </c>
      <c r="B19" s="180">
        <v>1</v>
      </c>
      <c r="C19" s="167"/>
      <c r="D19" s="11" t="s">
        <v>529</v>
      </c>
      <c r="E19" s="178">
        <v>292</v>
      </c>
      <c r="F19" s="179">
        <v>19</v>
      </c>
    </row>
    <row r="20" spans="1:6" ht="16" thickBot="1" x14ac:dyDescent="0.4">
      <c r="A20" s="227" t="s">
        <v>327</v>
      </c>
      <c r="B20" s="180">
        <v>188</v>
      </c>
      <c r="C20" s="167"/>
      <c r="D20" s="99" t="s">
        <v>282</v>
      </c>
      <c r="E20" s="229">
        <v>2638</v>
      </c>
      <c r="F20" s="230">
        <v>1932</v>
      </c>
    </row>
    <row r="21" spans="1:6" x14ac:dyDescent="0.35">
      <c r="A21" s="227" t="s">
        <v>328</v>
      </c>
      <c r="B21" s="180">
        <v>3</v>
      </c>
      <c r="C21" s="167"/>
    </row>
    <row r="22" spans="1:6" x14ac:dyDescent="0.35">
      <c r="A22" s="227" t="s">
        <v>533</v>
      </c>
      <c r="B22" s="180">
        <v>36</v>
      </c>
      <c r="C22" s="167"/>
    </row>
    <row r="23" spans="1:6" x14ac:dyDescent="0.35">
      <c r="A23" s="227" t="s">
        <v>329</v>
      </c>
      <c r="B23" s="180">
        <v>10</v>
      </c>
      <c r="C23" s="167"/>
    </row>
    <row r="24" spans="1:6" x14ac:dyDescent="0.35">
      <c r="A24" s="227" t="s">
        <v>534</v>
      </c>
      <c r="B24" s="180">
        <v>29</v>
      </c>
      <c r="C24" s="167"/>
    </row>
    <row r="25" spans="1:6" x14ac:dyDescent="0.35">
      <c r="A25" s="227" t="s">
        <v>330</v>
      </c>
      <c r="B25" s="180">
        <v>28</v>
      </c>
      <c r="C25" s="167"/>
    </row>
    <row r="26" spans="1:6" x14ac:dyDescent="0.35">
      <c r="A26" s="227" t="s">
        <v>535</v>
      </c>
      <c r="B26" s="180">
        <v>12</v>
      </c>
      <c r="C26" s="167"/>
    </row>
    <row r="27" spans="1:6" x14ac:dyDescent="0.35">
      <c r="A27" s="227" t="s">
        <v>331</v>
      </c>
      <c r="B27" s="180">
        <v>1</v>
      </c>
      <c r="C27" s="167"/>
    </row>
    <row r="28" spans="1:6" x14ac:dyDescent="0.35">
      <c r="A28" s="227" t="s">
        <v>332</v>
      </c>
      <c r="B28" s="180">
        <v>118</v>
      </c>
      <c r="C28" s="167"/>
    </row>
    <row r="29" spans="1:6" x14ac:dyDescent="0.35">
      <c r="A29" s="227" t="s">
        <v>333</v>
      </c>
      <c r="B29" s="180">
        <v>3</v>
      </c>
      <c r="C29" s="167"/>
    </row>
    <row r="30" spans="1:6" x14ac:dyDescent="0.35">
      <c r="A30" s="227" t="s">
        <v>334</v>
      </c>
      <c r="B30" s="180">
        <v>128</v>
      </c>
      <c r="C30" s="167"/>
    </row>
    <row r="31" spans="1:6" x14ac:dyDescent="0.35">
      <c r="A31" s="227" t="s">
        <v>335</v>
      </c>
      <c r="B31" s="180">
        <v>2</v>
      </c>
      <c r="C31" s="167"/>
    </row>
    <row r="32" spans="1:6" x14ac:dyDescent="0.35">
      <c r="A32" s="227" t="s">
        <v>536</v>
      </c>
      <c r="B32" s="180">
        <v>18</v>
      </c>
      <c r="C32" s="167"/>
    </row>
    <row r="33" spans="1:3" x14ac:dyDescent="0.35">
      <c r="A33" s="227" t="s">
        <v>336</v>
      </c>
      <c r="B33" s="180">
        <v>2</v>
      </c>
      <c r="C33" s="167"/>
    </row>
    <row r="34" spans="1:3" x14ac:dyDescent="0.35">
      <c r="A34" s="227" t="s">
        <v>337</v>
      </c>
      <c r="B34" s="180">
        <v>60</v>
      </c>
      <c r="C34" s="167"/>
    </row>
    <row r="35" spans="1:3" x14ac:dyDescent="0.35">
      <c r="A35" s="227" t="s">
        <v>338</v>
      </c>
      <c r="B35" s="180">
        <v>40</v>
      </c>
      <c r="C35" s="167"/>
    </row>
    <row r="36" spans="1:3" x14ac:dyDescent="0.35">
      <c r="A36" s="227" t="s">
        <v>339</v>
      </c>
      <c r="B36" s="180">
        <v>1</v>
      </c>
      <c r="C36" s="167"/>
    </row>
    <row r="37" spans="1:3" x14ac:dyDescent="0.35">
      <c r="A37" s="227" t="s">
        <v>340</v>
      </c>
      <c r="B37" s="180">
        <v>48</v>
      </c>
      <c r="C37" s="167"/>
    </row>
    <row r="38" spans="1:3" x14ac:dyDescent="0.35">
      <c r="A38" s="227" t="s">
        <v>341</v>
      </c>
      <c r="B38" s="180">
        <v>183</v>
      </c>
      <c r="C38" s="167"/>
    </row>
    <row r="39" spans="1:3" x14ac:dyDescent="0.35">
      <c r="A39" s="227" t="s">
        <v>537</v>
      </c>
      <c r="B39" s="180">
        <v>102</v>
      </c>
      <c r="C39" s="167"/>
    </row>
    <row r="40" spans="1:3" x14ac:dyDescent="0.35">
      <c r="A40" s="227" t="s">
        <v>538</v>
      </c>
      <c r="B40" s="180">
        <v>1</v>
      </c>
      <c r="C40" s="167"/>
    </row>
    <row r="41" spans="1:3" x14ac:dyDescent="0.35">
      <c r="A41" s="227" t="s">
        <v>539</v>
      </c>
      <c r="B41" s="180">
        <v>5</v>
      </c>
      <c r="C41" s="167"/>
    </row>
    <row r="42" spans="1:3" x14ac:dyDescent="0.35">
      <c r="A42" s="227" t="s">
        <v>342</v>
      </c>
      <c r="B42" s="180">
        <v>43</v>
      </c>
      <c r="C42" s="167"/>
    </row>
    <row r="43" spans="1:3" x14ac:dyDescent="0.35">
      <c r="A43" s="227" t="s">
        <v>343</v>
      </c>
      <c r="B43" s="180">
        <v>131</v>
      </c>
      <c r="C43" s="167"/>
    </row>
    <row r="44" spans="1:3" x14ac:dyDescent="0.35">
      <c r="A44" s="227" t="s">
        <v>344</v>
      </c>
      <c r="B44" s="180">
        <v>1</v>
      </c>
      <c r="C44" s="167"/>
    </row>
    <row r="45" spans="1:3" x14ac:dyDescent="0.35">
      <c r="A45" s="227" t="s">
        <v>345</v>
      </c>
      <c r="B45" s="180">
        <v>146</v>
      </c>
      <c r="C45" s="167"/>
    </row>
    <row r="46" spans="1:3" x14ac:dyDescent="0.35">
      <c r="A46" s="227" t="s">
        <v>540</v>
      </c>
      <c r="B46" s="180">
        <v>121</v>
      </c>
      <c r="C46" s="167"/>
    </row>
    <row r="47" spans="1:3" x14ac:dyDescent="0.35">
      <c r="A47" s="227" t="s">
        <v>541</v>
      </c>
      <c r="B47" s="180">
        <v>1</v>
      </c>
      <c r="C47" s="167"/>
    </row>
    <row r="48" spans="1:3" x14ac:dyDescent="0.35">
      <c r="A48" s="227" t="s">
        <v>542</v>
      </c>
      <c r="B48" s="180">
        <v>1</v>
      </c>
      <c r="C48" s="167"/>
    </row>
    <row r="49" spans="1:6" x14ac:dyDescent="0.35">
      <c r="A49" s="227" t="s">
        <v>346</v>
      </c>
      <c r="B49" s="180">
        <v>4</v>
      </c>
      <c r="C49" s="167"/>
    </row>
    <row r="50" spans="1:6" x14ac:dyDescent="0.35">
      <c r="A50" s="227" t="s">
        <v>347</v>
      </c>
      <c r="B50" s="180">
        <v>35</v>
      </c>
      <c r="C50" s="167"/>
    </row>
    <row r="51" spans="1:6" x14ac:dyDescent="0.35">
      <c r="A51" s="227" t="s">
        <v>348</v>
      </c>
      <c r="B51" s="180">
        <v>43</v>
      </c>
      <c r="C51" s="167"/>
    </row>
    <row r="52" spans="1:6" x14ac:dyDescent="0.35">
      <c r="A52" s="227" t="s">
        <v>349</v>
      </c>
      <c r="B52" s="180">
        <v>7</v>
      </c>
      <c r="C52" s="167"/>
    </row>
    <row r="53" spans="1:6" x14ac:dyDescent="0.35">
      <c r="A53" s="227" t="s">
        <v>350</v>
      </c>
      <c r="B53" s="180">
        <v>10</v>
      </c>
      <c r="C53" s="167"/>
    </row>
    <row r="54" spans="1:6" x14ac:dyDescent="0.35">
      <c r="A54" s="227" t="s">
        <v>351</v>
      </c>
      <c r="B54" s="180">
        <v>62</v>
      </c>
      <c r="C54" s="167"/>
    </row>
    <row r="55" spans="1:6" x14ac:dyDescent="0.35">
      <c r="A55" s="227" t="s">
        <v>543</v>
      </c>
      <c r="B55" s="180">
        <v>1</v>
      </c>
      <c r="C55" s="167"/>
    </row>
    <row r="56" spans="1:6" x14ac:dyDescent="0.35">
      <c r="A56" s="227" t="s">
        <v>352</v>
      </c>
      <c r="B56" s="180">
        <v>61</v>
      </c>
      <c r="C56" s="168"/>
      <c r="D56" s="168"/>
      <c r="E56" s="169"/>
      <c r="F56" s="183"/>
    </row>
    <row r="57" spans="1:6" x14ac:dyDescent="0.35">
      <c r="A57" s="227" t="s">
        <v>353</v>
      </c>
      <c r="B57" s="180">
        <v>44</v>
      </c>
    </row>
    <row r="58" spans="1:6" x14ac:dyDescent="0.35">
      <c r="A58" s="228" t="s">
        <v>354</v>
      </c>
      <c r="B58" s="180">
        <v>4</v>
      </c>
    </row>
    <row r="59" spans="1:6" x14ac:dyDescent="0.35">
      <c r="A59" s="228" t="s">
        <v>355</v>
      </c>
      <c r="B59" s="180">
        <v>1</v>
      </c>
      <c r="E59" s="166"/>
      <c r="F59" s="167"/>
    </row>
    <row r="60" spans="1:6" x14ac:dyDescent="0.35">
      <c r="E60" s="166"/>
      <c r="F60" s="167"/>
    </row>
    <row r="61" spans="1:6" x14ac:dyDescent="0.35">
      <c r="E61" s="166"/>
      <c r="F61" s="167"/>
    </row>
    <row r="62" spans="1:6" x14ac:dyDescent="0.35">
      <c r="E62" s="166"/>
      <c r="F62" s="167"/>
    </row>
    <row r="63" spans="1:6" x14ac:dyDescent="0.35">
      <c r="A63" s="168"/>
      <c r="B63" s="168"/>
      <c r="C63" s="168"/>
      <c r="D63" s="168"/>
      <c r="E63" s="169"/>
      <c r="F63" s="166"/>
    </row>
  </sheetData>
  <sortState ref="A9:B59">
    <sortCondition ref="A9"/>
  </sortState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FC9264-6F45-4064-B622-15B870538846}">
  <dimension ref="A1:O37"/>
  <sheetViews>
    <sheetView zoomScale="60" zoomScaleNormal="60" workbookViewId="0">
      <selection activeCell="M34" sqref="M34"/>
    </sheetView>
  </sheetViews>
  <sheetFormatPr defaultRowHeight="15.5" x14ac:dyDescent="0.35"/>
  <cols>
    <col min="1" max="1" width="26.453125" style="28" customWidth="1"/>
    <col min="2" max="2" width="18.08984375" style="28" customWidth="1"/>
    <col min="3" max="3" width="18.453125" style="28" customWidth="1"/>
    <col min="4" max="4" width="19.90625" style="28" customWidth="1"/>
    <col min="5" max="5" width="20.1796875" style="28" customWidth="1"/>
    <col min="6" max="6" width="16.08984375" style="28" customWidth="1"/>
    <col min="7" max="7" width="20" style="28" customWidth="1"/>
    <col min="8" max="8" width="8.7265625" style="28"/>
    <col min="9" max="9" width="38.7265625" style="28" customWidth="1"/>
    <col min="10" max="10" width="17.36328125" style="28" customWidth="1"/>
    <col min="11" max="11" width="17.6328125" style="28" customWidth="1"/>
    <col min="12" max="12" width="20.54296875" style="28" customWidth="1"/>
    <col min="13" max="13" width="20.453125" style="28" customWidth="1"/>
    <col min="14" max="14" width="15.90625" style="28" customWidth="1"/>
    <col min="15" max="15" width="20.36328125" style="28" customWidth="1"/>
    <col min="16" max="16384" width="8.7265625" style="28"/>
  </cols>
  <sheetData>
    <row r="1" spans="1:15" ht="16" thickBot="1" x14ac:dyDescent="0.4">
      <c r="A1" s="235" t="s">
        <v>208</v>
      </c>
      <c r="B1" s="236"/>
      <c r="C1" s="236"/>
      <c r="D1" s="237"/>
      <c r="E1" s="93"/>
      <c r="F1" s="93"/>
      <c r="G1" s="93"/>
    </row>
    <row r="2" spans="1:15" ht="16" thickBot="1" x14ac:dyDescent="0.4"/>
    <row r="3" spans="1:15" x14ac:dyDescent="0.35">
      <c r="A3" s="5" t="s">
        <v>10</v>
      </c>
      <c r="B3" s="6" t="s">
        <v>136</v>
      </c>
      <c r="C3" s="6" t="s">
        <v>137</v>
      </c>
      <c r="D3" s="6" t="s">
        <v>138</v>
      </c>
      <c r="E3" s="6" t="s">
        <v>139</v>
      </c>
      <c r="F3" s="6" t="s">
        <v>140</v>
      </c>
      <c r="G3" s="7" t="s">
        <v>449</v>
      </c>
      <c r="I3" s="5" t="s">
        <v>213</v>
      </c>
      <c r="J3" s="6" t="s">
        <v>136</v>
      </c>
      <c r="K3" s="6" t="s">
        <v>137</v>
      </c>
      <c r="L3" s="6" t="s">
        <v>138</v>
      </c>
      <c r="M3" s="6" t="s">
        <v>139</v>
      </c>
      <c r="N3" s="6" t="s">
        <v>140</v>
      </c>
      <c r="O3" s="33" t="s">
        <v>449</v>
      </c>
    </row>
    <row r="4" spans="1:15" x14ac:dyDescent="0.35">
      <c r="A4" s="10" t="s">
        <v>46</v>
      </c>
      <c r="B4" s="44">
        <v>662</v>
      </c>
      <c r="C4" s="46">
        <v>72.747252747252745</v>
      </c>
      <c r="D4" s="45">
        <v>170</v>
      </c>
      <c r="E4" s="46">
        <v>75.555555555555557</v>
      </c>
      <c r="F4" s="202">
        <v>4310</v>
      </c>
      <c r="G4" s="206">
        <f>(F4/5684)*100</f>
        <v>75.826882477128791</v>
      </c>
      <c r="I4" s="96" t="s">
        <v>20</v>
      </c>
      <c r="J4" s="94">
        <v>237</v>
      </c>
      <c r="K4" s="95">
        <v>26.043956043956001</v>
      </c>
      <c r="L4" s="94">
        <v>10</v>
      </c>
      <c r="M4" s="95">
        <v>4.4400000000000004</v>
      </c>
      <c r="N4" s="202">
        <v>1412</v>
      </c>
      <c r="O4" s="103">
        <f>(N4/5684)*100</f>
        <v>24.841660802251937</v>
      </c>
    </row>
    <row r="5" spans="1:15" x14ac:dyDescent="0.35">
      <c r="A5" s="10" t="s">
        <v>47</v>
      </c>
      <c r="B5" s="44">
        <v>11</v>
      </c>
      <c r="C5" s="46">
        <v>1.2087912087912089</v>
      </c>
      <c r="D5" s="45">
        <v>6</v>
      </c>
      <c r="E5" s="46">
        <v>2.666666666666667</v>
      </c>
      <c r="F5" s="202">
        <v>96</v>
      </c>
      <c r="G5" s="206">
        <f t="shared" ref="G5:G20" si="0">(F5/5684)*100</f>
        <v>1.6889514426460239</v>
      </c>
      <c r="I5" s="96" t="s">
        <v>21</v>
      </c>
      <c r="J5" s="94">
        <v>673</v>
      </c>
      <c r="K5" s="95">
        <v>73.956043956043956</v>
      </c>
      <c r="L5" s="94">
        <v>215</v>
      </c>
      <c r="M5" s="95">
        <v>95.555555555555557</v>
      </c>
      <c r="N5" s="202">
        <v>4272</v>
      </c>
      <c r="O5" s="103">
        <f>(N5/5684)*100</f>
        <v>75.158339197748063</v>
      </c>
    </row>
    <row r="6" spans="1:15" ht="16" thickBot="1" x14ac:dyDescent="0.4">
      <c r="A6" s="10" t="s">
        <v>48</v>
      </c>
      <c r="B6" s="44">
        <v>71</v>
      </c>
      <c r="C6" s="46">
        <v>7.802197802197802</v>
      </c>
      <c r="D6" s="45">
        <v>23</v>
      </c>
      <c r="E6" s="46">
        <v>10.222222222222223</v>
      </c>
      <c r="F6" s="202">
        <v>451</v>
      </c>
      <c r="G6" s="206">
        <f t="shared" si="0"/>
        <v>7.9345531315974664</v>
      </c>
      <c r="I6" s="97" t="s">
        <v>7</v>
      </c>
      <c r="J6" s="98">
        <f t="shared" ref="J6:O6" si="1">SUM(J4:J5)</f>
        <v>910</v>
      </c>
      <c r="K6" s="98">
        <f t="shared" si="1"/>
        <v>99.999999999999957</v>
      </c>
      <c r="L6" s="98">
        <f t="shared" si="1"/>
        <v>225</v>
      </c>
      <c r="M6" s="210">
        <f t="shared" si="1"/>
        <v>99.995555555555555</v>
      </c>
      <c r="N6" s="173">
        <f t="shared" si="1"/>
        <v>5684</v>
      </c>
      <c r="O6" s="195">
        <f t="shared" si="1"/>
        <v>100</v>
      </c>
    </row>
    <row r="7" spans="1:15" ht="16" thickBot="1" x14ac:dyDescent="0.4">
      <c r="A7" s="10" t="s">
        <v>133</v>
      </c>
      <c r="B7" s="44">
        <v>2</v>
      </c>
      <c r="C7" s="46">
        <v>0.21978021978021978</v>
      </c>
      <c r="D7" s="45">
        <v>0</v>
      </c>
      <c r="E7" s="46">
        <v>0</v>
      </c>
      <c r="F7" s="203">
        <v>19</v>
      </c>
      <c r="G7" s="206">
        <f t="shared" si="0"/>
        <v>0.33427163969035889</v>
      </c>
    </row>
    <row r="8" spans="1:15" x14ac:dyDescent="0.35">
      <c r="A8" s="10" t="s">
        <v>134</v>
      </c>
      <c r="B8" s="44">
        <v>7</v>
      </c>
      <c r="C8" s="46">
        <v>0.76923076923076927</v>
      </c>
      <c r="D8" s="45">
        <v>0</v>
      </c>
      <c r="E8" s="46">
        <v>0</v>
      </c>
      <c r="F8" s="203">
        <v>30</v>
      </c>
      <c r="G8" s="206">
        <f t="shared" si="0"/>
        <v>0.52779732582688244</v>
      </c>
      <c r="I8" s="5" t="s">
        <v>30</v>
      </c>
      <c r="J8" s="6" t="s">
        <v>136</v>
      </c>
      <c r="K8" s="6" t="s">
        <v>137</v>
      </c>
      <c r="L8" s="6" t="s">
        <v>138</v>
      </c>
      <c r="M8" s="6" t="s">
        <v>139</v>
      </c>
      <c r="N8" s="6" t="s">
        <v>140</v>
      </c>
      <c r="O8" s="33" t="s">
        <v>449</v>
      </c>
    </row>
    <row r="9" spans="1:15" x14ac:dyDescent="0.35">
      <c r="A9" s="10" t="s">
        <v>135</v>
      </c>
      <c r="B9" s="44">
        <v>8</v>
      </c>
      <c r="C9" s="46">
        <v>0.87912087912087911</v>
      </c>
      <c r="D9" s="45">
        <v>4</v>
      </c>
      <c r="E9" s="46">
        <v>1.7777777777777777</v>
      </c>
      <c r="F9" s="203">
        <v>41</v>
      </c>
      <c r="G9" s="206">
        <f t="shared" si="0"/>
        <v>0.72132301196340609</v>
      </c>
      <c r="I9" s="90" t="s">
        <v>23</v>
      </c>
      <c r="J9" s="91">
        <v>38</v>
      </c>
      <c r="K9" s="92">
        <v>4.1758241758241752</v>
      </c>
      <c r="L9" s="12">
        <v>8</v>
      </c>
      <c r="M9" s="92">
        <v>3.5555555555555554</v>
      </c>
      <c r="N9" s="174">
        <v>164</v>
      </c>
      <c r="O9" s="103">
        <f t="shared" ref="O9:O15" si="2">(N9/5684)*100</f>
        <v>2.8852920478536244</v>
      </c>
    </row>
    <row r="10" spans="1:15" x14ac:dyDescent="0.35">
      <c r="A10" s="10" t="s">
        <v>49</v>
      </c>
      <c r="B10" s="44">
        <v>10</v>
      </c>
      <c r="C10" s="46">
        <v>1.098901098901099</v>
      </c>
      <c r="D10" s="45">
        <v>4</v>
      </c>
      <c r="E10" s="46">
        <v>1.7777777777777777</v>
      </c>
      <c r="F10" s="203">
        <v>63</v>
      </c>
      <c r="G10" s="206">
        <f t="shared" si="0"/>
        <v>1.1083743842364533</v>
      </c>
      <c r="I10" s="90" t="s">
        <v>142</v>
      </c>
      <c r="J10" s="91">
        <v>25</v>
      </c>
      <c r="K10" s="92">
        <v>2.7472527472527473</v>
      </c>
      <c r="L10" s="12">
        <v>0</v>
      </c>
      <c r="M10" s="92">
        <v>0</v>
      </c>
      <c r="N10" s="174">
        <v>106</v>
      </c>
      <c r="O10" s="103">
        <f t="shared" si="2"/>
        <v>1.864883884588318</v>
      </c>
    </row>
    <row r="11" spans="1:15" x14ac:dyDescent="0.35">
      <c r="A11" s="10" t="s">
        <v>0</v>
      </c>
      <c r="B11" s="44">
        <v>14</v>
      </c>
      <c r="C11" s="46">
        <v>1.5384615384615385</v>
      </c>
      <c r="D11" s="45">
        <v>6</v>
      </c>
      <c r="E11" s="46">
        <v>2.666666666666667</v>
      </c>
      <c r="F11" s="203">
        <v>134</v>
      </c>
      <c r="G11" s="206">
        <f t="shared" si="0"/>
        <v>2.3574947220267419</v>
      </c>
      <c r="I11" s="90" t="s">
        <v>25</v>
      </c>
      <c r="J11" s="91">
        <v>29</v>
      </c>
      <c r="K11" s="92">
        <v>3.1868131868131866</v>
      </c>
      <c r="L11" s="12">
        <v>2</v>
      </c>
      <c r="M11" s="92">
        <v>0.88888888888888884</v>
      </c>
      <c r="N11" s="174">
        <v>145</v>
      </c>
      <c r="O11" s="103">
        <f t="shared" si="2"/>
        <v>2.5510204081632653</v>
      </c>
    </row>
    <row r="12" spans="1:15" x14ac:dyDescent="0.35">
      <c r="A12" s="10" t="s">
        <v>1</v>
      </c>
      <c r="B12" s="44">
        <v>1</v>
      </c>
      <c r="C12" s="46">
        <v>0.10989010989010989</v>
      </c>
      <c r="D12" s="45">
        <v>0</v>
      </c>
      <c r="E12" s="46">
        <v>0</v>
      </c>
      <c r="F12" s="203">
        <v>26</v>
      </c>
      <c r="G12" s="206">
        <f t="shared" si="0"/>
        <v>0.45742434904996482</v>
      </c>
      <c r="I12" s="90" t="s">
        <v>24</v>
      </c>
      <c r="J12" s="91">
        <v>676</v>
      </c>
      <c r="K12" s="92">
        <v>74.285714285714292</v>
      </c>
      <c r="L12" s="12">
        <v>195</v>
      </c>
      <c r="M12" s="92">
        <v>86.666666666666671</v>
      </c>
      <c r="N12" s="174">
        <v>4559</v>
      </c>
      <c r="O12" s="103">
        <f t="shared" si="2"/>
        <v>80.207600281491906</v>
      </c>
    </row>
    <row r="13" spans="1:15" x14ac:dyDescent="0.35">
      <c r="A13" s="10" t="s">
        <v>2</v>
      </c>
      <c r="B13" s="45">
        <v>3</v>
      </c>
      <c r="C13" s="46">
        <v>0.32967032967032966</v>
      </c>
      <c r="D13" s="45">
        <v>1</v>
      </c>
      <c r="E13" s="46">
        <v>0.44444444444444442</v>
      </c>
      <c r="F13" s="203">
        <v>23</v>
      </c>
      <c r="G13" s="206">
        <f t="shared" si="0"/>
        <v>0.40464461646727656</v>
      </c>
      <c r="I13" s="156" t="s">
        <v>27</v>
      </c>
      <c r="J13" s="157">
        <f>J9+J10+J11</f>
        <v>92</v>
      </c>
      <c r="K13" s="158">
        <v>10.109890109890109</v>
      </c>
      <c r="L13" s="159">
        <v>10</v>
      </c>
      <c r="M13" s="158">
        <v>4.4444444444444446</v>
      </c>
      <c r="N13" s="192">
        <v>415</v>
      </c>
      <c r="O13" s="143">
        <f t="shared" si="2"/>
        <v>7.3011963406052081</v>
      </c>
    </row>
    <row r="14" spans="1:15" x14ac:dyDescent="0.35">
      <c r="A14" s="10" t="s">
        <v>50</v>
      </c>
      <c r="B14" s="44">
        <v>11</v>
      </c>
      <c r="C14" s="46">
        <v>1.2087912087912089</v>
      </c>
      <c r="D14" s="45">
        <v>0</v>
      </c>
      <c r="E14" s="46">
        <v>0</v>
      </c>
      <c r="F14" s="203">
        <v>76</v>
      </c>
      <c r="G14" s="206">
        <f t="shared" si="0"/>
        <v>1.3370865587614356</v>
      </c>
      <c r="I14" s="90" t="s">
        <v>28</v>
      </c>
      <c r="J14" s="91">
        <v>127</v>
      </c>
      <c r="K14" s="92">
        <v>13.956043956043956</v>
      </c>
      <c r="L14" s="12">
        <v>20</v>
      </c>
      <c r="M14" s="92">
        <v>8.8888888888888893</v>
      </c>
      <c r="N14" s="174">
        <v>622</v>
      </c>
      <c r="O14" s="103">
        <f t="shared" si="2"/>
        <v>10.942997888810696</v>
      </c>
    </row>
    <row r="15" spans="1:15" x14ac:dyDescent="0.35">
      <c r="A15" s="10" t="s">
        <v>3</v>
      </c>
      <c r="B15" s="44">
        <v>6</v>
      </c>
      <c r="C15" s="46">
        <v>0.65934065934065933</v>
      </c>
      <c r="D15" s="45">
        <v>2</v>
      </c>
      <c r="E15" s="46">
        <v>0.88888888888888884</v>
      </c>
      <c r="F15" s="203">
        <v>22</v>
      </c>
      <c r="G15" s="206">
        <f t="shared" si="0"/>
        <v>0.38705137227304715</v>
      </c>
      <c r="I15" s="90" t="s">
        <v>18</v>
      </c>
      <c r="J15" s="91">
        <v>15</v>
      </c>
      <c r="K15" s="92">
        <v>1.6483516483516485</v>
      </c>
      <c r="L15" s="12">
        <v>0</v>
      </c>
      <c r="M15" s="92">
        <v>0</v>
      </c>
      <c r="N15" s="174">
        <v>88</v>
      </c>
      <c r="O15" s="103">
        <f t="shared" si="2"/>
        <v>1.5482054890921886</v>
      </c>
    </row>
    <row r="16" spans="1:15" ht="16" thickBot="1" x14ac:dyDescent="0.4">
      <c r="A16" s="10" t="s">
        <v>4</v>
      </c>
      <c r="B16" s="44">
        <v>48</v>
      </c>
      <c r="C16" s="46">
        <v>5.2747252747252746</v>
      </c>
      <c r="D16" s="45">
        <v>4</v>
      </c>
      <c r="E16" s="46">
        <v>1.7777777777777777</v>
      </c>
      <c r="F16" s="203">
        <v>193</v>
      </c>
      <c r="G16" s="206">
        <f t="shared" si="0"/>
        <v>3.3954961294862773</v>
      </c>
      <c r="I16" s="17" t="s">
        <v>7</v>
      </c>
      <c r="J16" s="18">
        <f>J9+J10+J11+J12+J14+J15</f>
        <v>910</v>
      </c>
      <c r="K16" s="18">
        <f>K9+K10+K11+K12+K14+K15</f>
        <v>100.00000000000001</v>
      </c>
      <c r="L16" s="18">
        <v>225</v>
      </c>
      <c r="M16" s="18">
        <f>M9+M10+M11+M12+M14+M15</f>
        <v>100</v>
      </c>
      <c r="N16" s="209">
        <f>N9+N10+N11+N12+N14+N15</f>
        <v>5684</v>
      </c>
      <c r="O16" s="195">
        <f>SUM(O9:O12,O14:O15)</f>
        <v>99.999999999999986</v>
      </c>
    </row>
    <row r="17" spans="1:15" ht="16" thickBot="1" x14ac:dyDescent="0.4">
      <c r="A17" s="10" t="s">
        <v>51</v>
      </c>
      <c r="B17" s="44">
        <v>9</v>
      </c>
      <c r="C17" s="46">
        <v>0.98901098901098894</v>
      </c>
      <c r="D17" s="45">
        <v>1</v>
      </c>
      <c r="E17" s="46">
        <v>0.44444444444444442</v>
      </c>
      <c r="F17" s="203">
        <v>30</v>
      </c>
      <c r="G17" s="206">
        <f t="shared" si="0"/>
        <v>0.52779732582688244</v>
      </c>
    </row>
    <row r="18" spans="1:15" x14ac:dyDescent="0.35">
      <c r="A18" s="10" t="s">
        <v>5</v>
      </c>
      <c r="B18" s="44">
        <v>6</v>
      </c>
      <c r="C18" s="46">
        <v>0.65934065934065933</v>
      </c>
      <c r="D18" s="45">
        <v>1</v>
      </c>
      <c r="E18" s="46">
        <v>0.44444444444444442</v>
      </c>
      <c r="F18" s="203">
        <v>20</v>
      </c>
      <c r="G18" s="206">
        <f t="shared" si="0"/>
        <v>0.35186488388458831</v>
      </c>
      <c r="I18" s="5" t="s">
        <v>41</v>
      </c>
      <c r="J18" s="6" t="s">
        <v>136</v>
      </c>
      <c r="K18" s="6" t="s">
        <v>137</v>
      </c>
      <c r="L18" s="6" t="s">
        <v>138</v>
      </c>
      <c r="M18" s="6" t="s">
        <v>139</v>
      </c>
      <c r="N18" s="6" t="s">
        <v>140</v>
      </c>
      <c r="O18" s="33" t="s">
        <v>449</v>
      </c>
    </row>
    <row r="19" spans="1:15" x14ac:dyDescent="0.35">
      <c r="A19" s="10" t="s">
        <v>52</v>
      </c>
      <c r="B19" s="44">
        <v>12</v>
      </c>
      <c r="C19" s="46">
        <v>1.3186813186813187</v>
      </c>
      <c r="D19" s="45">
        <v>1</v>
      </c>
      <c r="E19" s="46">
        <v>0.44444444444444442</v>
      </c>
      <c r="F19" s="203">
        <v>67</v>
      </c>
      <c r="G19" s="206">
        <f t="shared" si="0"/>
        <v>1.178747361013371</v>
      </c>
      <c r="I19" s="90" t="s">
        <v>31</v>
      </c>
      <c r="J19" s="91">
        <v>210</v>
      </c>
      <c r="K19" s="212">
        <v>23.076923076923077</v>
      </c>
      <c r="L19" s="12">
        <v>76</v>
      </c>
      <c r="M19" s="212">
        <v>33.777777777777779</v>
      </c>
      <c r="N19" s="202">
        <v>1413</v>
      </c>
      <c r="O19" s="103">
        <f t="shared" ref="O19:O29" si="3">(N19/5684)*100</f>
        <v>24.859254046446164</v>
      </c>
    </row>
    <row r="20" spans="1:15" x14ac:dyDescent="0.35">
      <c r="A20" s="10" t="s">
        <v>53</v>
      </c>
      <c r="B20" s="44">
        <v>29</v>
      </c>
      <c r="C20" s="46">
        <v>3.1868131868131866</v>
      </c>
      <c r="D20" s="45">
        <v>2</v>
      </c>
      <c r="E20" s="46">
        <v>0.88888888888888884</v>
      </c>
      <c r="F20" s="202">
        <v>83</v>
      </c>
      <c r="G20" s="206">
        <f t="shared" si="0"/>
        <v>1.4602392681210414</v>
      </c>
      <c r="I20" s="90" t="s">
        <v>32</v>
      </c>
      <c r="J20" s="91">
        <v>11</v>
      </c>
      <c r="K20" s="212">
        <v>1.2087912087912089</v>
      </c>
      <c r="L20" s="12">
        <v>4</v>
      </c>
      <c r="M20" s="212">
        <v>1.7777777777777777</v>
      </c>
      <c r="N20" s="202">
        <v>77</v>
      </c>
      <c r="O20" s="103">
        <f t="shared" si="3"/>
        <v>1.354679802955665</v>
      </c>
    </row>
    <row r="21" spans="1:15" x14ac:dyDescent="0.35">
      <c r="A21" s="84" t="s">
        <v>6</v>
      </c>
      <c r="B21" s="49">
        <f>SUM(B7:B19)</f>
        <v>137</v>
      </c>
      <c r="C21" s="89">
        <f>SUM(C7:C19)</f>
        <v>15.054945054945055</v>
      </c>
      <c r="D21" s="49">
        <f>SUM(D7:D19)</f>
        <v>24</v>
      </c>
      <c r="E21" s="89">
        <f>SUM(E7:E19)</f>
        <v>10.666666666666666</v>
      </c>
      <c r="F21" s="204">
        <f>SUM(F7:F19)</f>
        <v>744</v>
      </c>
      <c r="G21" s="207">
        <f>(F21/5684)*100</f>
        <v>13.089373680506686</v>
      </c>
      <c r="I21" s="90" t="s">
        <v>33</v>
      </c>
      <c r="J21" s="91">
        <v>345</v>
      </c>
      <c r="K21" s="212">
        <v>37.912087912087912</v>
      </c>
      <c r="L21" s="12">
        <v>64</v>
      </c>
      <c r="M21" s="212">
        <v>28.444444444444443</v>
      </c>
      <c r="N21" s="202">
        <v>2152</v>
      </c>
      <c r="O21" s="103">
        <f t="shared" si="3"/>
        <v>37.860661505981703</v>
      </c>
    </row>
    <row r="22" spans="1:15" ht="16" thickBot="1" x14ac:dyDescent="0.4">
      <c r="A22" s="47" t="s">
        <v>7</v>
      </c>
      <c r="B22" s="48">
        <f t="shared" ref="B22:G22" si="4">SUM(B4:B20)</f>
        <v>910</v>
      </c>
      <c r="C22" s="50">
        <f t="shared" si="4"/>
        <v>99.999999999999986</v>
      </c>
      <c r="D22" s="48">
        <f t="shared" si="4"/>
        <v>225</v>
      </c>
      <c r="E22" s="50">
        <f t="shared" si="4"/>
        <v>99.999999999999986</v>
      </c>
      <c r="F22" s="205">
        <f t="shared" si="4"/>
        <v>5684</v>
      </c>
      <c r="G22" s="88">
        <f t="shared" si="4"/>
        <v>100.00000000000001</v>
      </c>
      <c r="I22" s="90" t="s">
        <v>34</v>
      </c>
      <c r="J22" s="91">
        <v>6</v>
      </c>
      <c r="K22" s="212">
        <v>0.65934065934065933</v>
      </c>
      <c r="L22" s="12">
        <v>5</v>
      </c>
      <c r="M22" s="212">
        <v>2.2222222222222223</v>
      </c>
      <c r="N22" s="202">
        <v>90</v>
      </c>
      <c r="O22" s="103">
        <f t="shared" si="3"/>
        <v>1.5833919774806475</v>
      </c>
    </row>
    <row r="23" spans="1:15" ht="16" thickBot="1" x14ac:dyDescent="0.4">
      <c r="I23" s="90" t="s">
        <v>35</v>
      </c>
      <c r="J23" s="91">
        <v>12</v>
      </c>
      <c r="K23" s="212">
        <v>1.3186813186813187</v>
      </c>
      <c r="L23" s="12">
        <v>2</v>
      </c>
      <c r="M23" s="212">
        <v>0.88888888888888884</v>
      </c>
      <c r="N23" s="202">
        <v>98</v>
      </c>
      <c r="O23" s="103">
        <f t="shared" si="3"/>
        <v>1.7241379310344827</v>
      </c>
    </row>
    <row r="24" spans="1:15" x14ac:dyDescent="0.35">
      <c r="A24" s="5" t="s">
        <v>19</v>
      </c>
      <c r="B24" s="6" t="s">
        <v>136</v>
      </c>
      <c r="C24" s="6" t="s">
        <v>137</v>
      </c>
      <c r="D24" s="6" t="s">
        <v>138</v>
      </c>
      <c r="E24" s="6" t="s">
        <v>139</v>
      </c>
      <c r="F24" s="6" t="s">
        <v>140</v>
      </c>
      <c r="G24" s="7" t="s">
        <v>449</v>
      </c>
      <c r="I24" s="90" t="s">
        <v>36</v>
      </c>
      <c r="J24" s="91">
        <v>1</v>
      </c>
      <c r="K24" s="212">
        <v>0.10989010989010989</v>
      </c>
      <c r="L24" s="12">
        <v>0</v>
      </c>
      <c r="M24" s="212">
        <v>0</v>
      </c>
      <c r="N24" s="202">
        <v>2</v>
      </c>
      <c r="O24" s="103">
        <f t="shared" si="3"/>
        <v>3.5186488388458829E-2</v>
      </c>
    </row>
    <row r="25" spans="1:15" x14ac:dyDescent="0.35">
      <c r="A25" s="90" t="s">
        <v>11</v>
      </c>
      <c r="B25" s="91">
        <v>10</v>
      </c>
      <c r="C25" s="92">
        <v>1.098901098901099</v>
      </c>
      <c r="D25" s="12">
        <v>0</v>
      </c>
      <c r="E25" s="92">
        <v>0</v>
      </c>
      <c r="F25" s="202">
        <v>19</v>
      </c>
      <c r="G25" s="206">
        <f>(F25/5684)*100</f>
        <v>0.33427163969035889</v>
      </c>
      <c r="I25" s="90" t="s">
        <v>37</v>
      </c>
      <c r="J25" s="91">
        <v>4</v>
      </c>
      <c r="K25" s="212">
        <v>0.43956043956043955</v>
      </c>
      <c r="L25" s="12">
        <v>0</v>
      </c>
      <c r="M25" s="212">
        <v>0</v>
      </c>
      <c r="N25" s="202">
        <v>20</v>
      </c>
      <c r="O25" s="103">
        <f t="shared" si="3"/>
        <v>0.35186488388458831</v>
      </c>
    </row>
    <row r="26" spans="1:15" x14ac:dyDescent="0.35">
      <c r="A26" s="90" t="s">
        <v>12</v>
      </c>
      <c r="B26" s="91">
        <v>228</v>
      </c>
      <c r="C26" s="92">
        <v>25.054945054945055</v>
      </c>
      <c r="D26" s="12">
        <v>34</v>
      </c>
      <c r="E26" s="92">
        <v>15.111111111111111</v>
      </c>
      <c r="F26" s="202">
        <v>872</v>
      </c>
      <c r="G26" s="206">
        <f t="shared" ref="G26:G32" si="5">(F26/5684)*100</f>
        <v>15.341308937368051</v>
      </c>
      <c r="I26" s="90" t="s">
        <v>38</v>
      </c>
      <c r="J26" s="91">
        <v>1</v>
      </c>
      <c r="K26" s="212">
        <v>0.10989010989010989</v>
      </c>
      <c r="L26" s="12">
        <v>1</v>
      </c>
      <c r="M26" s="212">
        <v>0.44444444444444442</v>
      </c>
      <c r="N26" s="202">
        <v>15</v>
      </c>
      <c r="O26" s="103">
        <f t="shared" si="3"/>
        <v>0.26389866291344122</v>
      </c>
    </row>
    <row r="27" spans="1:15" x14ac:dyDescent="0.35">
      <c r="A27" s="90" t="s">
        <v>13</v>
      </c>
      <c r="B27" s="91">
        <v>206</v>
      </c>
      <c r="C27" s="92">
        <v>22.637362637362639</v>
      </c>
      <c r="D27" s="12">
        <v>157</v>
      </c>
      <c r="E27" s="92">
        <v>69.777777777777786</v>
      </c>
      <c r="F27" s="202">
        <v>1229</v>
      </c>
      <c r="G27" s="206">
        <f t="shared" si="5"/>
        <v>21.622097114707952</v>
      </c>
      <c r="I27" s="90" t="s">
        <v>39</v>
      </c>
      <c r="J27" s="91">
        <v>122</v>
      </c>
      <c r="K27" s="212">
        <v>13.406593406593407</v>
      </c>
      <c r="L27" s="12">
        <v>31</v>
      </c>
      <c r="M27" s="212">
        <v>13.777777777777779</v>
      </c>
      <c r="N27" s="202">
        <v>756</v>
      </c>
      <c r="O27" s="103">
        <f t="shared" si="3"/>
        <v>13.300492610837439</v>
      </c>
    </row>
    <row r="28" spans="1:15" x14ac:dyDescent="0.35">
      <c r="A28" s="90" t="s">
        <v>14</v>
      </c>
      <c r="B28" s="91">
        <v>159</v>
      </c>
      <c r="C28" s="92">
        <v>17.472527472527471</v>
      </c>
      <c r="D28" s="12">
        <v>34</v>
      </c>
      <c r="E28" s="92">
        <v>15.111111111111111</v>
      </c>
      <c r="F28" s="202">
        <v>1566</v>
      </c>
      <c r="G28" s="206">
        <f t="shared" si="5"/>
        <v>27.551020408163261</v>
      </c>
      <c r="I28" s="90" t="s">
        <v>28</v>
      </c>
      <c r="J28" s="12">
        <v>189</v>
      </c>
      <c r="K28" s="212">
        <v>20.76923076923077</v>
      </c>
      <c r="L28" s="12">
        <v>42</v>
      </c>
      <c r="M28" s="212">
        <v>18.666666666666668</v>
      </c>
      <c r="N28" s="202">
        <v>998</v>
      </c>
      <c r="O28" s="103">
        <f t="shared" si="3"/>
        <v>17.558057705840959</v>
      </c>
    </row>
    <row r="29" spans="1:15" x14ac:dyDescent="0.35">
      <c r="A29" s="90" t="s">
        <v>15</v>
      </c>
      <c r="B29" s="91">
        <v>207</v>
      </c>
      <c r="C29" s="92">
        <v>22.747252747252748</v>
      </c>
      <c r="D29" s="12">
        <v>0</v>
      </c>
      <c r="E29" s="92">
        <v>0</v>
      </c>
      <c r="F29" s="202">
        <v>1511</v>
      </c>
      <c r="G29" s="206">
        <f t="shared" si="5"/>
        <v>26.583391977480648</v>
      </c>
      <c r="I29" s="90" t="s">
        <v>18</v>
      </c>
      <c r="J29" s="91">
        <v>9</v>
      </c>
      <c r="K29" s="212">
        <v>0.98901098901098894</v>
      </c>
      <c r="L29" s="12">
        <v>0</v>
      </c>
      <c r="M29" s="212">
        <v>0</v>
      </c>
      <c r="N29" s="202">
        <v>63</v>
      </c>
      <c r="O29" s="103">
        <f t="shared" si="3"/>
        <v>1.1083743842364533</v>
      </c>
    </row>
    <row r="30" spans="1:15" ht="16" thickBot="1" x14ac:dyDescent="0.4">
      <c r="A30" s="90" t="s">
        <v>16</v>
      </c>
      <c r="B30" s="91">
        <v>94</v>
      </c>
      <c r="C30" s="92">
        <v>10.329670329670328</v>
      </c>
      <c r="D30" s="12">
        <v>0</v>
      </c>
      <c r="E30" s="92">
        <v>0</v>
      </c>
      <c r="F30" s="202">
        <v>444</v>
      </c>
      <c r="G30" s="206">
        <f t="shared" si="5"/>
        <v>7.8114004222378606</v>
      </c>
      <c r="I30" s="99" t="s">
        <v>7</v>
      </c>
      <c r="J30" s="98">
        <f t="shared" ref="J30:O30" si="6">SUM(J19:J29)</f>
        <v>910</v>
      </c>
      <c r="K30" s="98">
        <f t="shared" si="6"/>
        <v>100.00000000000001</v>
      </c>
      <c r="L30" s="98">
        <f t="shared" si="6"/>
        <v>225</v>
      </c>
      <c r="M30" s="98">
        <f t="shared" si="6"/>
        <v>100.00000000000001</v>
      </c>
      <c r="N30" s="173">
        <f t="shared" si="6"/>
        <v>5684</v>
      </c>
      <c r="O30" s="195">
        <f t="shared" si="6"/>
        <v>100.00000000000001</v>
      </c>
    </row>
    <row r="31" spans="1:15" ht="16" thickBot="1" x14ac:dyDescent="0.4">
      <c r="A31" s="90" t="s">
        <v>141</v>
      </c>
      <c r="B31" s="91">
        <v>6</v>
      </c>
      <c r="C31" s="92">
        <v>0.65934065934065933</v>
      </c>
      <c r="D31" s="12">
        <v>0</v>
      </c>
      <c r="E31" s="92">
        <v>0</v>
      </c>
      <c r="F31" s="202">
        <v>43</v>
      </c>
      <c r="G31" s="206">
        <f t="shared" si="5"/>
        <v>0.75650950035186493</v>
      </c>
    </row>
    <row r="32" spans="1:15" x14ac:dyDescent="0.35">
      <c r="A32" s="90" t="s">
        <v>18</v>
      </c>
      <c r="B32" s="91">
        <v>0</v>
      </c>
      <c r="C32" s="92">
        <v>0</v>
      </c>
      <c r="D32" s="12">
        <v>0</v>
      </c>
      <c r="E32" s="92">
        <v>0</v>
      </c>
      <c r="F32" s="202">
        <v>0</v>
      </c>
      <c r="G32" s="206">
        <f t="shared" si="5"/>
        <v>0</v>
      </c>
      <c r="I32" s="5" t="s">
        <v>45</v>
      </c>
      <c r="J32" s="6" t="s">
        <v>136</v>
      </c>
      <c r="K32" s="6" t="s">
        <v>137</v>
      </c>
      <c r="L32" s="6" t="s">
        <v>138</v>
      </c>
      <c r="M32" s="6" t="s">
        <v>139</v>
      </c>
      <c r="N32" s="6" t="s">
        <v>140</v>
      </c>
      <c r="O32" s="33" t="s">
        <v>449</v>
      </c>
    </row>
    <row r="33" spans="1:15" ht="16" thickBot="1" x14ac:dyDescent="0.4">
      <c r="A33" s="17" t="s">
        <v>7</v>
      </c>
      <c r="B33" s="18">
        <f>SUM(B25:B32)</f>
        <v>910</v>
      </c>
      <c r="C33" s="18">
        <f>SUM(C25:C32)</f>
        <v>99.999999999999986</v>
      </c>
      <c r="D33" s="18">
        <f>SUM(D25:D32)</f>
        <v>225</v>
      </c>
      <c r="E33" s="18">
        <f>SUM(E25:E32)</f>
        <v>100.00000000000001</v>
      </c>
      <c r="F33" s="208">
        <v>5684</v>
      </c>
      <c r="G33" s="87">
        <f>SUM(G25:G32)</f>
        <v>100</v>
      </c>
      <c r="I33" s="90" t="s">
        <v>43</v>
      </c>
      <c r="J33" s="91">
        <v>690</v>
      </c>
      <c r="K33" s="212">
        <v>75.824175824175825</v>
      </c>
      <c r="L33" s="12">
        <v>185</v>
      </c>
      <c r="M33" s="212">
        <v>82.222222222222214</v>
      </c>
      <c r="N33" s="202">
        <v>4479</v>
      </c>
      <c r="O33" s="103">
        <f t="shared" ref="O33:O36" si="7">(N33/5684)*100</f>
        <v>78.800140745953556</v>
      </c>
    </row>
    <row r="34" spans="1:15" x14ac:dyDescent="0.35">
      <c r="I34" s="90" t="s">
        <v>42</v>
      </c>
      <c r="J34" s="91">
        <v>106</v>
      </c>
      <c r="K34" s="212">
        <v>11.648351648351648</v>
      </c>
      <c r="L34" s="12">
        <v>24</v>
      </c>
      <c r="M34" s="212">
        <v>10.666666666666668</v>
      </c>
      <c r="N34" s="202">
        <v>592</v>
      </c>
      <c r="O34" s="103">
        <f t="shared" si="7"/>
        <v>10.415200562983815</v>
      </c>
    </row>
    <row r="35" spans="1:15" x14ac:dyDescent="0.35">
      <c r="I35" s="90" t="s">
        <v>28</v>
      </c>
      <c r="J35" s="91">
        <v>7</v>
      </c>
      <c r="K35" s="212">
        <v>0.76923076923076927</v>
      </c>
      <c r="L35" s="12">
        <v>2</v>
      </c>
      <c r="M35" s="212">
        <v>0.88888888888888884</v>
      </c>
      <c r="N35" s="202">
        <v>22</v>
      </c>
      <c r="O35" s="103">
        <f t="shared" si="7"/>
        <v>0.38705137227304715</v>
      </c>
    </row>
    <row r="36" spans="1:15" x14ac:dyDescent="0.35">
      <c r="I36" s="90" t="s">
        <v>18</v>
      </c>
      <c r="J36" s="91">
        <v>107</v>
      </c>
      <c r="K36" s="212">
        <v>11.758241758241757</v>
      </c>
      <c r="L36" s="12">
        <v>14</v>
      </c>
      <c r="M36" s="212">
        <v>6.2222222222222223</v>
      </c>
      <c r="N36" s="202">
        <v>591</v>
      </c>
      <c r="O36" s="103">
        <f t="shared" si="7"/>
        <v>10.397607318789586</v>
      </c>
    </row>
    <row r="37" spans="1:15" ht="16" thickBot="1" x14ac:dyDescent="0.4">
      <c r="I37" s="17" t="s">
        <v>7</v>
      </c>
      <c r="J37" s="18">
        <f t="shared" ref="J37:O37" si="8">SUM(J33:J36)</f>
        <v>910</v>
      </c>
      <c r="K37" s="18">
        <f t="shared" si="8"/>
        <v>100</v>
      </c>
      <c r="L37" s="18">
        <f t="shared" si="8"/>
        <v>225</v>
      </c>
      <c r="M37" s="18">
        <f t="shared" si="8"/>
        <v>100</v>
      </c>
      <c r="N37" s="209">
        <f t="shared" si="8"/>
        <v>5684</v>
      </c>
      <c r="O37" s="195">
        <f t="shared" si="8"/>
        <v>100</v>
      </c>
    </row>
  </sheetData>
  <mergeCells count="1">
    <mergeCell ref="A1:D1"/>
  </mergeCells>
  <pageMargins left="0.7" right="0.7" top="0.75" bottom="0.75" header="0.3" footer="0.3"/>
  <pageSetup paperSize="9" orientation="portrait" r:id="rId1"/>
  <ignoredErrors>
    <ignoredError sqref="B21:F21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5359BA-63D3-4856-B356-CB2BEDCDEFEC}">
  <dimension ref="A1:R170"/>
  <sheetViews>
    <sheetView zoomScale="60" zoomScaleNormal="60" workbookViewId="0"/>
  </sheetViews>
  <sheetFormatPr defaultRowHeight="15.5" x14ac:dyDescent="0.35"/>
  <cols>
    <col min="1" max="1" width="31.08984375" style="28" customWidth="1"/>
    <col min="2" max="2" width="10.81640625" style="28" customWidth="1"/>
    <col min="3" max="3" width="12.1796875" style="28" customWidth="1"/>
    <col min="4" max="4" width="6.453125" style="28" customWidth="1"/>
    <col min="5" max="5" width="6.26953125" style="28" customWidth="1"/>
    <col min="6" max="6" width="11" style="28" customWidth="1"/>
    <col min="7" max="7" width="8.7265625" style="28"/>
    <col min="8" max="8" width="12.81640625" style="28" customWidth="1"/>
    <col min="9" max="9" width="6.453125" style="28" customWidth="1"/>
    <col min="10" max="10" width="6.7265625" style="28" customWidth="1"/>
    <col min="11" max="11" width="11.1796875" style="28" customWidth="1"/>
    <col min="12" max="12" width="8.7265625" style="28"/>
    <col min="13" max="13" width="13" style="28" customWidth="1"/>
    <col min="14" max="14" width="7.1796875" style="28" customWidth="1"/>
    <col min="15" max="15" width="6.54296875" style="28" customWidth="1"/>
    <col min="16" max="16" width="11.08984375" style="28" customWidth="1"/>
    <col min="17" max="17" width="11.81640625" style="28" customWidth="1"/>
    <col min="18" max="18" width="11.08984375" style="28" customWidth="1"/>
    <col min="19" max="16384" width="8.7265625" style="28"/>
  </cols>
  <sheetData>
    <row r="1" spans="1:18" x14ac:dyDescent="0.35">
      <c r="A1" s="5" t="s">
        <v>443</v>
      </c>
      <c r="B1" s="239">
        <v>2176</v>
      </c>
      <c r="C1" s="240"/>
    </row>
    <row r="2" spans="1:18" x14ac:dyDescent="0.35">
      <c r="A2" s="129" t="s">
        <v>444</v>
      </c>
      <c r="B2" s="241">
        <v>1177</v>
      </c>
      <c r="C2" s="242"/>
    </row>
    <row r="3" spans="1:18" x14ac:dyDescent="0.35">
      <c r="A3" s="129" t="s">
        <v>445</v>
      </c>
      <c r="B3" s="241">
        <v>1549</v>
      </c>
      <c r="C3" s="242"/>
    </row>
    <row r="4" spans="1:18" ht="16" thickBot="1" x14ac:dyDescent="0.4">
      <c r="A4" s="175" t="s">
        <v>446</v>
      </c>
      <c r="B4" s="243">
        <f>SUM(B1:C3)</f>
        <v>4902</v>
      </c>
      <c r="C4" s="244"/>
    </row>
    <row r="5" spans="1:18" ht="16" thickBot="1" x14ac:dyDescent="0.4"/>
    <row r="6" spans="1:18" x14ac:dyDescent="0.35">
      <c r="A6" s="5" t="s">
        <v>10</v>
      </c>
      <c r="B6" s="233" t="s">
        <v>255</v>
      </c>
      <c r="C6" s="238"/>
      <c r="D6" s="238"/>
      <c r="E6" s="238"/>
      <c r="F6" s="234"/>
      <c r="G6" s="233" t="s">
        <v>256</v>
      </c>
      <c r="H6" s="238"/>
      <c r="I6" s="238"/>
      <c r="J6" s="238"/>
      <c r="K6" s="234"/>
      <c r="L6" s="233" t="s">
        <v>257</v>
      </c>
      <c r="M6" s="238"/>
      <c r="N6" s="238"/>
      <c r="O6" s="238"/>
      <c r="P6" s="234"/>
      <c r="Q6" s="231" t="s">
        <v>261</v>
      </c>
      <c r="R6" s="232"/>
    </row>
    <row r="7" spans="1:18" x14ac:dyDescent="0.35">
      <c r="A7" s="96" t="s">
        <v>194</v>
      </c>
      <c r="B7" s="128" t="s">
        <v>297</v>
      </c>
      <c r="C7" s="178" t="s">
        <v>299</v>
      </c>
      <c r="D7" s="128" t="s">
        <v>298</v>
      </c>
      <c r="E7" s="178" t="s">
        <v>7</v>
      </c>
      <c r="F7" s="178" t="s">
        <v>56</v>
      </c>
      <c r="G7" s="128" t="s">
        <v>297</v>
      </c>
      <c r="H7" s="128" t="s">
        <v>299</v>
      </c>
      <c r="I7" s="128" t="s">
        <v>298</v>
      </c>
      <c r="J7" s="128" t="s">
        <v>7</v>
      </c>
      <c r="K7" s="128" t="s">
        <v>56</v>
      </c>
      <c r="L7" s="128" t="s">
        <v>297</v>
      </c>
      <c r="M7" s="128" t="s">
        <v>299</v>
      </c>
      <c r="N7" s="128" t="s">
        <v>298</v>
      </c>
      <c r="O7" s="128" t="s">
        <v>7</v>
      </c>
      <c r="P7" s="128" t="s">
        <v>56</v>
      </c>
      <c r="Q7" s="178" t="s">
        <v>55</v>
      </c>
      <c r="R7" s="179" t="s">
        <v>56</v>
      </c>
    </row>
    <row r="8" spans="1:18" x14ac:dyDescent="0.35">
      <c r="A8" s="96" t="s">
        <v>46</v>
      </c>
      <c r="B8" s="131">
        <v>62</v>
      </c>
      <c r="C8" s="174">
        <v>664</v>
      </c>
      <c r="D8" s="131">
        <v>739</v>
      </c>
      <c r="E8" s="174">
        <f>SUM(B8:D8)</f>
        <v>1465</v>
      </c>
      <c r="F8" s="95">
        <f>(E8/2176)*100</f>
        <v>67.325367647058826</v>
      </c>
      <c r="G8" s="189">
        <v>47</v>
      </c>
      <c r="H8" s="189">
        <v>349</v>
      </c>
      <c r="I8" s="189">
        <v>445</v>
      </c>
      <c r="J8" s="189">
        <f>SUM(G8:I8)</f>
        <v>841</v>
      </c>
      <c r="K8" s="140">
        <f>(J8/1177)*100</f>
        <v>71.452846219201362</v>
      </c>
      <c r="L8" s="131">
        <v>92</v>
      </c>
      <c r="M8" s="131">
        <v>461</v>
      </c>
      <c r="N8" s="131">
        <v>540</v>
      </c>
      <c r="O8" s="131">
        <f>SUM(L8:N8)</f>
        <v>1093</v>
      </c>
      <c r="P8" s="140">
        <f>(O8/1549)*100</f>
        <v>70.561652679147841</v>
      </c>
      <c r="Q8" s="174">
        <f>SUM(E8,J8,O8)</f>
        <v>3399</v>
      </c>
      <c r="R8" s="121">
        <f>(Q8/4902)*100</f>
        <v>69.339045287637703</v>
      </c>
    </row>
    <row r="9" spans="1:18" x14ac:dyDescent="0.35">
      <c r="A9" s="96" t="s">
        <v>47</v>
      </c>
      <c r="B9" s="131">
        <v>0</v>
      </c>
      <c r="C9" s="174">
        <v>16</v>
      </c>
      <c r="D9" s="131">
        <v>12</v>
      </c>
      <c r="E9" s="174">
        <f t="shared" ref="E9:E26" si="0">SUM(B9:D9)</f>
        <v>28</v>
      </c>
      <c r="F9" s="95">
        <f t="shared" ref="F9:F27" si="1">(E9/2176)*100</f>
        <v>1.2867647058823528</v>
      </c>
      <c r="G9" s="189">
        <v>1</v>
      </c>
      <c r="H9" s="189">
        <v>4</v>
      </c>
      <c r="I9" s="189">
        <v>11</v>
      </c>
      <c r="J9" s="189">
        <f t="shared" ref="J9:J26" si="2">SUM(G9:I9)</f>
        <v>16</v>
      </c>
      <c r="K9" s="140">
        <f t="shared" ref="K9:K26" si="3">(J9/1177)*100</f>
        <v>1.3593882752761257</v>
      </c>
      <c r="L9" s="131">
        <v>0</v>
      </c>
      <c r="M9" s="131">
        <v>6</v>
      </c>
      <c r="N9" s="131">
        <v>9</v>
      </c>
      <c r="O9" s="131">
        <f t="shared" ref="O9:O26" si="4">SUM(L9:N9)</f>
        <v>15</v>
      </c>
      <c r="P9" s="140">
        <f t="shared" ref="P9:P26" si="5">(O9/1549)*100</f>
        <v>0.96836668818592631</v>
      </c>
      <c r="Q9" s="174">
        <f t="shared" ref="Q9:Q26" si="6">SUM(E9,J9,O9)</f>
        <v>59</v>
      </c>
      <c r="R9" s="121">
        <f t="shared" ref="R9:R27" si="7">(Q9/4902)*100</f>
        <v>1.2035903712770297</v>
      </c>
    </row>
    <row r="10" spans="1:18" x14ac:dyDescent="0.35">
      <c r="A10" s="96" t="s">
        <v>233</v>
      </c>
      <c r="B10" s="131">
        <v>0</v>
      </c>
      <c r="C10" s="174">
        <v>3</v>
      </c>
      <c r="D10" s="131">
        <v>33</v>
      </c>
      <c r="E10" s="174">
        <f t="shared" si="0"/>
        <v>36</v>
      </c>
      <c r="F10" s="95">
        <f t="shared" si="1"/>
        <v>1.6544117647058825</v>
      </c>
      <c r="G10" s="189">
        <v>0</v>
      </c>
      <c r="H10" s="189">
        <v>27</v>
      </c>
      <c r="I10" s="189">
        <v>42</v>
      </c>
      <c r="J10" s="189">
        <f t="shared" si="2"/>
        <v>69</v>
      </c>
      <c r="K10" s="140">
        <f t="shared" si="3"/>
        <v>5.8623619371282922</v>
      </c>
      <c r="L10" s="131">
        <v>2</v>
      </c>
      <c r="M10" s="131">
        <v>15</v>
      </c>
      <c r="N10" s="131">
        <v>29</v>
      </c>
      <c r="O10" s="131">
        <f t="shared" si="4"/>
        <v>46</v>
      </c>
      <c r="P10" s="140">
        <f t="shared" si="5"/>
        <v>2.9696578437701744</v>
      </c>
      <c r="Q10" s="174">
        <f t="shared" si="6"/>
        <v>151</v>
      </c>
      <c r="R10" s="121">
        <f t="shared" si="7"/>
        <v>3.0803753569971439</v>
      </c>
    </row>
    <row r="11" spans="1:18" x14ac:dyDescent="0.35">
      <c r="A11" s="96" t="s">
        <v>300</v>
      </c>
      <c r="B11" s="131">
        <v>0</v>
      </c>
      <c r="C11" s="174">
        <v>24</v>
      </c>
      <c r="D11" s="131">
        <v>0</v>
      </c>
      <c r="E11" s="174">
        <f t="shared" si="0"/>
        <v>24</v>
      </c>
      <c r="F11" s="95">
        <f t="shared" si="1"/>
        <v>1.1029411764705883</v>
      </c>
      <c r="G11" s="189">
        <v>0</v>
      </c>
      <c r="H11" s="189">
        <v>0</v>
      </c>
      <c r="I11" s="189">
        <v>0</v>
      </c>
      <c r="J11" s="189">
        <f t="shared" si="2"/>
        <v>0</v>
      </c>
      <c r="K11" s="140">
        <f t="shared" si="3"/>
        <v>0</v>
      </c>
      <c r="L11" s="131">
        <v>0</v>
      </c>
      <c r="M11" s="131">
        <v>0</v>
      </c>
      <c r="N11" s="131">
        <v>0</v>
      </c>
      <c r="O11" s="131">
        <f t="shared" si="4"/>
        <v>0</v>
      </c>
      <c r="P11" s="140">
        <f t="shared" si="5"/>
        <v>0</v>
      </c>
      <c r="Q11" s="174">
        <f t="shared" si="6"/>
        <v>24</v>
      </c>
      <c r="R11" s="121">
        <f t="shared" si="7"/>
        <v>0.48959608323133408</v>
      </c>
    </row>
    <row r="12" spans="1:18" x14ac:dyDescent="0.35">
      <c r="A12" s="96" t="s">
        <v>234</v>
      </c>
      <c r="B12" s="131">
        <v>2</v>
      </c>
      <c r="C12" s="174">
        <v>8</v>
      </c>
      <c r="D12" s="131">
        <v>2</v>
      </c>
      <c r="E12" s="174">
        <f t="shared" si="0"/>
        <v>12</v>
      </c>
      <c r="F12" s="95">
        <f t="shared" si="1"/>
        <v>0.55147058823529416</v>
      </c>
      <c r="G12" s="189">
        <v>0</v>
      </c>
      <c r="H12" s="189">
        <v>5</v>
      </c>
      <c r="I12" s="189">
        <v>5</v>
      </c>
      <c r="J12" s="189">
        <f t="shared" si="2"/>
        <v>10</v>
      </c>
      <c r="K12" s="140">
        <f t="shared" si="3"/>
        <v>0.84961767204757865</v>
      </c>
      <c r="L12" s="131">
        <v>0</v>
      </c>
      <c r="M12" s="131">
        <v>2</v>
      </c>
      <c r="N12" s="131">
        <v>0</v>
      </c>
      <c r="O12" s="131">
        <f t="shared" si="4"/>
        <v>2</v>
      </c>
      <c r="P12" s="140">
        <f t="shared" si="5"/>
        <v>0.12911555842479017</v>
      </c>
      <c r="Q12" s="174">
        <f t="shared" si="6"/>
        <v>24</v>
      </c>
      <c r="R12" s="121">
        <f t="shared" si="7"/>
        <v>0.48959608323133408</v>
      </c>
    </row>
    <row r="13" spans="1:18" x14ac:dyDescent="0.35">
      <c r="A13" s="96" t="s">
        <v>235</v>
      </c>
      <c r="B13" s="131">
        <v>0</v>
      </c>
      <c r="C13" s="174">
        <v>3</v>
      </c>
      <c r="D13" s="131">
        <v>3</v>
      </c>
      <c r="E13" s="174">
        <f t="shared" si="0"/>
        <v>6</v>
      </c>
      <c r="F13" s="95">
        <f t="shared" si="1"/>
        <v>0.27573529411764708</v>
      </c>
      <c r="G13" s="189">
        <v>0</v>
      </c>
      <c r="H13" s="189">
        <v>1</v>
      </c>
      <c r="I13" s="189">
        <v>6</v>
      </c>
      <c r="J13" s="189">
        <f t="shared" si="2"/>
        <v>7</v>
      </c>
      <c r="K13" s="140">
        <f t="shared" si="3"/>
        <v>0.59473237043330507</v>
      </c>
      <c r="L13" s="131">
        <v>2</v>
      </c>
      <c r="M13" s="131">
        <v>0</v>
      </c>
      <c r="N13" s="131">
        <v>2</v>
      </c>
      <c r="O13" s="131">
        <f t="shared" si="4"/>
        <v>4</v>
      </c>
      <c r="P13" s="140">
        <f t="shared" si="5"/>
        <v>0.25823111684958033</v>
      </c>
      <c r="Q13" s="174">
        <f t="shared" si="6"/>
        <v>17</v>
      </c>
      <c r="R13" s="121">
        <f t="shared" si="7"/>
        <v>0.346797225622195</v>
      </c>
    </row>
    <row r="14" spans="1:18" x14ac:dyDescent="0.35">
      <c r="A14" s="96" t="s">
        <v>236</v>
      </c>
      <c r="B14" s="131">
        <v>2</v>
      </c>
      <c r="C14" s="174">
        <v>7</v>
      </c>
      <c r="D14" s="131">
        <v>5</v>
      </c>
      <c r="E14" s="174">
        <f t="shared" si="0"/>
        <v>14</v>
      </c>
      <c r="F14" s="95">
        <f t="shared" si="1"/>
        <v>0.64338235294117641</v>
      </c>
      <c r="G14" s="189">
        <v>0</v>
      </c>
      <c r="H14" s="189">
        <v>5</v>
      </c>
      <c r="I14" s="189">
        <v>8</v>
      </c>
      <c r="J14" s="189">
        <f t="shared" si="2"/>
        <v>13</v>
      </c>
      <c r="K14" s="140">
        <f t="shared" si="3"/>
        <v>1.1045029736618521</v>
      </c>
      <c r="L14" s="131">
        <v>0</v>
      </c>
      <c r="M14" s="131">
        <v>6</v>
      </c>
      <c r="N14" s="131">
        <v>5</v>
      </c>
      <c r="O14" s="131">
        <f t="shared" si="4"/>
        <v>11</v>
      </c>
      <c r="P14" s="140">
        <f t="shared" si="5"/>
        <v>0.71013557133634608</v>
      </c>
      <c r="Q14" s="174">
        <f t="shared" si="6"/>
        <v>38</v>
      </c>
      <c r="R14" s="121">
        <f t="shared" si="7"/>
        <v>0.77519379844961245</v>
      </c>
    </row>
    <row r="15" spans="1:18" x14ac:dyDescent="0.35">
      <c r="A15" s="96" t="s">
        <v>237</v>
      </c>
      <c r="B15" s="131">
        <v>32</v>
      </c>
      <c r="C15" s="174">
        <v>5</v>
      </c>
      <c r="D15" s="131">
        <v>6</v>
      </c>
      <c r="E15" s="174">
        <f t="shared" si="0"/>
        <v>43</v>
      </c>
      <c r="F15" s="95">
        <f t="shared" si="1"/>
        <v>1.9761029411764706</v>
      </c>
      <c r="G15" s="189">
        <v>0</v>
      </c>
      <c r="H15" s="189">
        <v>5</v>
      </c>
      <c r="I15" s="189">
        <v>5</v>
      </c>
      <c r="J15" s="189">
        <f t="shared" si="2"/>
        <v>10</v>
      </c>
      <c r="K15" s="140">
        <f t="shared" si="3"/>
        <v>0.84961767204757865</v>
      </c>
      <c r="L15" s="131">
        <v>0</v>
      </c>
      <c r="M15" s="131">
        <v>2</v>
      </c>
      <c r="N15" s="131">
        <v>3</v>
      </c>
      <c r="O15" s="131">
        <f t="shared" si="4"/>
        <v>5</v>
      </c>
      <c r="P15" s="140">
        <f t="shared" si="5"/>
        <v>0.32278889606197547</v>
      </c>
      <c r="Q15" s="174">
        <f t="shared" si="6"/>
        <v>58</v>
      </c>
      <c r="R15" s="121">
        <f t="shared" si="7"/>
        <v>1.1831905344757243</v>
      </c>
    </row>
    <row r="16" spans="1:18" x14ac:dyDescent="0.35">
      <c r="A16" s="96" t="s">
        <v>225</v>
      </c>
      <c r="B16" s="131">
        <v>3</v>
      </c>
      <c r="C16" s="174">
        <v>7</v>
      </c>
      <c r="D16" s="131">
        <v>16</v>
      </c>
      <c r="E16" s="174">
        <f t="shared" si="0"/>
        <v>26</v>
      </c>
      <c r="F16" s="95">
        <f t="shared" si="1"/>
        <v>1.1948529411764706</v>
      </c>
      <c r="G16" s="189">
        <v>0</v>
      </c>
      <c r="H16" s="189">
        <v>3</v>
      </c>
      <c r="I16" s="189">
        <v>7</v>
      </c>
      <c r="J16" s="189">
        <f t="shared" si="2"/>
        <v>10</v>
      </c>
      <c r="K16" s="140">
        <f t="shared" si="3"/>
        <v>0.84961767204757865</v>
      </c>
      <c r="L16" s="131">
        <v>0</v>
      </c>
      <c r="M16" s="131">
        <v>2</v>
      </c>
      <c r="N16" s="131">
        <v>4</v>
      </c>
      <c r="O16" s="131">
        <f t="shared" si="4"/>
        <v>6</v>
      </c>
      <c r="P16" s="140">
        <f t="shared" si="5"/>
        <v>0.38734667527437056</v>
      </c>
      <c r="Q16" s="174">
        <f t="shared" si="6"/>
        <v>42</v>
      </c>
      <c r="R16" s="121">
        <f t="shared" si="7"/>
        <v>0.85679314565483466</v>
      </c>
    </row>
    <row r="17" spans="1:18" x14ac:dyDescent="0.35">
      <c r="A17" s="96" t="s">
        <v>226</v>
      </c>
      <c r="B17" s="131">
        <v>0</v>
      </c>
      <c r="C17" s="174">
        <v>4</v>
      </c>
      <c r="D17" s="131">
        <v>3</v>
      </c>
      <c r="E17" s="174">
        <f t="shared" si="0"/>
        <v>7</v>
      </c>
      <c r="F17" s="95">
        <f t="shared" si="1"/>
        <v>0.3216911764705882</v>
      </c>
      <c r="G17" s="189">
        <v>0</v>
      </c>
      <c r="H17" s="189">
        <v>2</v>
      </c>
      <c r="I17" s="189">
        <v>2</v>
      </c>
      <c r="J17" s="189">
        <f t="shared" si="2"/>
        <v>4</v>
      </c>
      <c r="K17" s="140">
        <f t="shared" si="3"/>
        <v>0.33984706881903143</v>
      </c>
      <c r="L17" s="131">
        <v>0</v>
      </c>
      <c r="M17" s="131">
        <v>0</v>
      </c>
      <c r="N17" s="131">
        <v>2</v>
      </c>
      <c r="O17" s="131">
        <f t="shared" si="4"/>
        <v>2</v>
      </c>
      <c r="P17" s="140">
        <f t="shared" si="5"/>
        <v>0.12911555842479017</v>
      </c>
      <c r="Q17" s="174">
        <f t="shared" si="6"/>
        <v>13</v>
      </c>
      <c r="R17" s="121">
        <f t="shared" si="7"/>
        <v>0.26519787841697268</v>
      </c>
    </row>
    <row r="18" spans="1:18" x14ac:dyDescent="0.35">
      <c r="A18" s="96" t="s">
        <v>227</v>
      </c>
      <c r="B18" s="131">
        <v>0</v>
      </c>
      <c r="C18" s="174">
        <v>4</v>
      </c>
      <c r="D18" s="131">
        <v>2</v>
      </c>
      <c r="E18" s="174">
        <f t="shared" si="0"/>
        <v>6</v>
      </c>
      <c r="F18" s="95">
        <f t="shared" si="1"/>
        <v>0.27573529411764708</v>
      </c>
      <c r="G18" s="189">
        <v>0</v>
      </c>
      <c r="H18" s="189">
        <v>1</v>
      </c>
      <c r="I18" s="189">
        <v>2</v>
      </c>
      <c r="J18" s="189">
        <f t="shared" si="2"/>
        <v>3</v>
      </c>
      <c r="K18" s="140">
        <f t="shared" si="3"/>
        <v>0.25488530161427359</v>
      </c>
      <c r="L18" s="131">
        <v>0</v>
      </c>
      <c r="M18" s="131">
        <v>0</v>
      </c>
      <c r="N18" s="131">
        <v>2</v>
      </c>
      <c r="O18" s="131">
        <f t="shared" si="4"/>
        <v>2</v>
      </c>
      <c r="P18" s="140">
        <f t="shared" si="5"/>
        <v>0.12911555842479017</v>
      </c>
      <c r="Q18" s="174">
        <f t="shared" si="6"/>
        <v>11</v>
      </c>
      <c r="R18" s="121">
        <f t="shared" si="7"/>
        <v>0.22439820481436148</v>
      </c>
    </row>
    <row r="19" spans="1:18" x14ac:dyDescent="0.35">
      <c r="A19" s="96" t="s">
        <v>228</v>
      </c>
      <c r="B19" s="131">
        <v>0</v>
      </c>
      <c r="C19" s="174">
        <v>1</v>
      </c>
      <c r="D19" s="131">
        <v>4</v>
      </c>
      <c r="E19" s="174">
        <f t="shared" si="0"/>
        <v>5</v>
      </c>
      <c r="F19" s="95">
        <f t="shared" si="1"/>
        <v>0.2297794117647059</v>
      </c>
      <c r="G19" s="189">
        <v>2</v>
      </c>
      <c r="H19" s="189">
        <v>2</v>
      </c>
      <c r="I19" s="189">
        <v>8</v>
      </c>
      <c r="J19" s="189">
        <f t="shared" si="2"/>
        <v>12</v>
      </c>
      <c r="K19" s="140">
        <f t="shared" si="3"/>
        <v>1.0195412064570943</v>
      </c>
      <c r="L19" s="131">
        <v>0</v>
      </c>
      <c r="M19" s="131">
        <v>0</v>
      </c>
      <c r="N19" s="131">
        <v>3</v>
      </c>
      <c r="O19" s="131">
        <f t="shared" si="4"/>
        <v>3</v>
      </c>
      <c r="P19" s="140">
        <f t="shared" si="5"/>
        <v>0.19367333763718528</v>
      </c>
      <c r="Q19" s="174">
        <f t="shared" si="6"/>
        <v>20</v>
      </c>
      <c r="R19" s="121">
        <f t="shared" si="7"/>
        <v>0.40799673602611181</v>
      </c>
    </row>
    <row r="20" spans="1:18" x14ac:dyDescent="0.35">
      <c r="A20" s="96" t="s">
        <v>238</v>
      </c>
      <c r="B20" s="131">
        <v>0</v>
      </c>
      <c r="C20" s="174">
        <v>2</v>
      </c>
      <c r="D20" s="131">
        <v>7</v>
      </c>
      <c r="E20" s="174">
        <f t="shared" si="0"/>
        <v>9</v>
      </c>
      <c r="F20" s="95">
        <f t="shared" si="1"/>
        <v>0.41360294117647062</v>
      </c>
      <c r="G20" s="189">
        <v>0</v>
      </c>
      <c r="H20" s="189">
        <v>0</v>
      </c>
      <c r="I20" s="189">
        <v>1</v>
      </c>
      <c r="J20" s="189">
        <f t="shared" si="2"/>
        <v>1</v>
      </c>
      <c r="K20" s="140">
        <f t="shared" si="3"/>
        <v>8.4961767204757857E-2</v>
      </c>
      <c r="L20" s="131">
        <v>2</v>
      </c>
      <c r="M20" s="131">
        <v>3</v>
      </c>
      <c r="N20" s="131">
        <v>3</v>
      </c>
      <c r="O20" s="131">
        <f t="shared" si="4"/>
        <v>8</v>
      </c>
      <c r="P20" s="140">
        <f t="shared" si="5"/>
        <v>0.51646223369916067</v>
      </c>
      <c r="Q20" s="174">
        <f t="shared" si="6"/>
        <v>18</v>
      </c>
      <c r="R20" s="121">
        <f t="shared" si="7"/>
        <v>0.36719706242350064</v>
      </c>
    </row>
    <row r="21" spans="1:18" x14ac:dyDescent="0.35">
      <c r="A21" s="96" t="s">
        <v>229</v>
      </c>
      <c r="B21" s="131">
        <v>0</v>
      </c>
      <c r="C21" s="174">
        <v>3</v>
      </c>
      <c r="D21" s="131">
        <v>8</v>
      </c>
      <c r="E21" s="174">
        <f t="shared" si="0"/>
        <v>11</v>
      </c>
      <c r="F21" s="95">
        <f t="shared" si="1"/>
        <v>0.50551470588235292</v>
      </c>
      <c r="G21" s="189">
        <v>0</v>
      </c>
      <c r="H21" s="189">
        <v>1</v>
      </c>
      <c r="I21" s="189">
        <v>1</v>
      </c>
      <c r="J21" s="189">
        <f t="shared" si="2"/>
        <v>2</v>
      </c>
      <c r="K21" s="140">
        <f t="shared" si="3"/>
        <v>0.16992353440951571</v>
      </c>
      <c r="L21" s="131">
        <v>1</v>
      </c>
      <c r="M21" s="131">
        <v>1</v>
      </c>
      <c r="N21" s="131">
        <v>13</v>
      </c>
      <c r="O21" s="131">
        <f t="shared" si="4"/>
        <v>15</v>
      </c>
      <c r="P21" s="140">
        <f t="shared" si="5"/>
        <v>0.96836668818592631</v>
      </c>
      <c r="Q21" s="174">
        <f t="shared" si="6"/>
        <v>28</v>
      </c>
      <c r="R21" s="121">
        <f t="shared" si="7"/>
        <v>0.57119543043655652</v>
      </c>
    </row>
    <row r="22" spans="1:18" x14ac:dyDescent="0.35">
      <c r="A22" s="96" t="s">
        <v>230</v>
      </c>
      <c r="B22" s="131">
        <v>2</v>
      </c>
      <c r="C22" s="174">
        <v>4</v>
      </c>
      <c r="D22" s="131">
        <v>16</v>
      </c>
      <c r="E22" s="174">
        <f t="shared" si="0"/>
        <v>22</v>
      </c>
      <c r="F22" s="95">
        <f t="shared" si="1"/>
        <v>1.0110294117647058</v>
      </c>
      <c r="G22" s="189">
        <v>0</v>
      </c>
      <c r="H22" s="189">
        <v>2</v>
      </c>
      <c r="I22" s="189">
        <v>14</v>
      </c>
      <c r="J22" s="189">
        <f t="shared" si="2"/>
        <v>16</v>
      </c>
      <c r="K22" s="140">
        <f t="shared" si="3"/>
        <v>1.3593882752761257</v>
      </c>
      <c r="L22" s="131">
        <v>3</v>
      </c>
      <c r="M22" s="131">
        <v>2</v>
      </c>
      <c r="N22" s="131">
        <v>5</v>
      </c>
      <c r="O22" s="131">
        <f t="shared" si="4"/>
        <v>10</v>
      </c>
      <c r="P22" s="140">
        <f t="shared" si="5"/>
        <v>0.64557779212395094</v>
      </c>
      <c r="Q22" s="174">
        <f t="shared" si="6"/>
        <v>48</v>
      </c>
      <c r="R22" s="121">
        <f t="shared" si="7"/>
        <v>0.97919216646266816</v>
      </c>
    </row>
    <row r="23" spans="1:18" x14ac:dyDescent="0.35">
      <c r="A23" s="96" t="s">
        <v>239</v>
      </c>
      <c r="B23" s="131">
        <v>3</v>
      </c>
      <c r="C23" s="174">
        <v>7</v>
      </c>
      <c r="D23" s="131">
        <v>2</v>
      </c>
      <c r="E23" s="174">
        <f t="shared" si="0"/>
        <v>12</v>
      </c>
      <c r="F23" s="95">
        <f t="shared" si="1"/>
        <v>0.55147058823529416</v>
      </c>
      <c r="G23" s="189">
        <v>0</v>
      </c>
      <c r="H23" s="189">
        <v>0</v>
      </c>
      <c r="I23" s="189">
        <v>6</v>
      </c>
      <c r="J23" s="189">
        <f t="shared" si="2"/>
        <v>6</v>
      </c>
      <c r="K23" s="140">
        <f t="shared" si="3"/>
        <v>0.50977060322854717</v>
      </c>
      <c r="L23" s="131">
        <v>0</v>
      </c>
      <c r="M23" s="131">
        <v>0</v>
      </c>
      <c r="N23" s="131">
        <v>2</v>
      </c>
      <c r="O23" s="131">
        <f t="shared" si="4"/>
        <v>2</v>
      </c>
      <c r="P23" s="140">
        <f t="shared" si="5"/>
        <v>0.12911555842479017</v>
      </c>
      <c r="Q23" s="174">
        <f t="shared" si="6"/>
        <v>20</v>
      </c>
      <c r="R23" s="121">
        <f t="shared" si="7"/>
        <v>0.40799673602611181</v>
      </c>
    </row>
    <row r="24" spans="1:18" x14ac:dyDescent="0.35">
      <c r="A24" s="96" t="s">
        <v>231</v>
      </c>
      <c r="B24" s="131">
        <v>0</v>
      </c>
      <c r="C24" s="174">
        <v>0</v>
      </c>
      <c r="D24" s="131">
        <v>0</v>
      </c>
      <c r="E24" s="174">
        <f t="shared" si="0"/>
        <v>0</v>
      </c>
      <c r="F24" s="95">
        <f t="shared" si="1"/>
        <v>0</v>
      </c>
      <c r="G24" s="189">
        <v>0</v>
      </c>
      <c r="H24" s="189">
        <v>2</v>
      </c>
      <c r="I24" s="189">
        <v>0</v>
      </c>
      <c r="J24" s="189">
        <f t="shared" si="2"/>
        <v>2</v>
      </c>
      <c r="K24" s="140">
        <f t="shared" si="3"/>
        <v>0.16992353440951571</v>
      </c>
      <c r="L24" s="131">
        <v>0</v>
      </c>
      <c r="M24" s="131">
        <v>1</v>
      </c>
      <c r="N24" s="131">
        <v>0</v>
      </c>
      <c r="O24" s="131">
        <f t="shared" si="4"/>
        <v>1</v>
      </c>
      <c r="P24" s="140">
        <f t="shared" si="5"/>
        <v>6.4557779212395083E-2</v>
      </c>
      <c r="Q24" s="174">
        <f t="shared" si="6"/>
        <v>3</v>
      </c>
      <c r="R24" s="121">
        <f t="shared" si="7"/>
        <v>6.119951040391676E-2</v>
      </c>
    </row>
    <row r="25" spans="1:18" x14ac:dyDescent="0.35">
      <c r="A25" s="96" t="s">
        <v>240</v>
      </c>
      <c r="B25" s="131">
        <v>5</v>
      </c>
      <c r="C25" s="174">
        <v>1</v>
      </c>
      <c r="D25" s="131">
        <v>4</v>
      </c>
      <c r="E25" s="174">
        <f t="shared" si="0"/>
        <v>10</v>
      </c>
      <c r="F25" s="95">
        <f t="shared" si="1"/>
        <v>0.4595588235294118</v>
      </c>
      <c r="G25" s="189">
        <v>0</v>
      </c>
      <c r="H25" s="189">
        <v>5</v>
      </c>
      <c r="I25" s="189">
        <v>14</v>
      </c>
      <c r="J25" s="189">
        <f t="shared" si="2"/>
        <v>19</v>
      </c>
      <c r="K25" s="140">
        <f t="shared" si="3"/>
        <v>1.6142735768903995</v>
      </c>
      <c r="L25" s="131">
        <v>22</v>
      </c>
      <c r="M25" s="131">
        <v>1</v>
      </c>
      <c r="N25" s="131">
        <v>6</v>
      </c>
      <c r="O25" s="131">
        <f t="shared" si="4"/>
        <v>29</v>
      </c>
      <c r="P25" s="140">
        <f t="shared" si="5"/>
        <v>1.8721755971594578</v>
      </c>
      <c r="Q25" s="174">
        <f t="shared" si="6"/>
        <v>58</v>
      </c>
      <c r="R25" s="121">
        <f t="shared" si="7"/>
        <v>1.1831905344757243</v>
      </c>
    </row>
    <row r="26" spans="1:18" x14ac:dyDescent="0.35">
      <c r="A26" s="96" t="s">
        <v>262</v>
      </c>
      <c r="B26" s="131">
        <v>40</v>
      </c>
      <c r="C26" s="174">
        <v>215</v>
      </c>
      <c r="D26" s="131">
        <v>185</v>
      </c>
      <c r="E26" s="174">
        <f t="shared" si="0"/>
        <v>440</v>
      </c>
      <c r="F26" s="95">
        <f t="shared" si="1"/>
        <v>20.22058823529412</v>
      </c>
      <c r="G26" s="189">
        <v>12</v>
      </c>
      <c r="H26" s="189">
        <v>29</v>
      </c>
      <c r="I26" s="189">
        <v>95</v>
      </c>
      <c r="J26" s="189">
        <f t="shared" si="2"/>
        <v>136</v>
      </c>
      <c r="K26" s="140">
        <f t="shared" si="3"/>
        <v>11.554800339847068</v>
      </c>
      <c r="L26" s="131">
        <v>21</v>
      </c>
      <c r="M26" s="131">
        <v>151</v>
      </c>
      <c r="N26" s="131">
        <v>123</v>
      </c>
      <c r="O26" s="131">
        <f t="shared" si="4"/>
        <v>295</v>
      </c>
      <c r="P26" s="140">
        <f t="shared" si="5"/>
        <v>19.044544867656551</v>
      </c>
      <c r="Q26" s="174">
        <f t="shared" si="6"/>
        <v>871</v>
      </c>
      <c r="R26" s="121">
        <f t="shared" si="7"/>
        <v>17.768257853937168</v>
      </c>
    </row>
    <row r="27" spans="1:18" x14ac:dyDescent="0.35">
      <c r="A27" s="142" t="s">
        <v>263</v>
      </c>
      <c r="B27" s="141">
        <f>SUM(B11:B25)</f>
        <v>49</v>
      </c>
      <c r="C27" s="192">
        <f t="shared" ref="C27:Q27" si="8">SUM(C11:C25)</f>
        <v>80</v>
      </c>
      <c r="D27" s="141">
        <f t="shared" si="8"/>
        <v>78</v>
      </c>
      <c r="E27" s="192">
        <f t="shared" si="8"/>
        <v>207</v>
      </c>
      <c r="F27" s="193">
        <f t="shared" si="1"/>
        <v>9.5128676470588225</v>
      </c>
      <c r="G27" s="137">
        <f t="shared" si="8"/>
        <v>2</v>
      </c>
      <c r="H27" s="137">
        <f t="shared" si="8"/>
        <v>34</v>
      </c>
      <c r="I27" s="137">
        <f t="shared" si="8"/>
        <v>79</v>
      </c>
      <c r="J27" s="137">
        <f t="shared" si="8"/>
        <v>115</v>
      </c>
      <c r="K27" s="147">
        <f t="shared" si="8"/>
        <v>9.770603228547154</v>
      </c>
      <c r="L27" s="141">
        <f t="shared" si="8"/>
        <v>30</v>
      </c>
      <c r="M27" s="141">
        <f t="shared" si="8"/>
        <v>20</v>
      </c>
      <c r="N27" s="141">
        <f t="shared" si="8"/>
        <v>50</v>
      </c>
      <c r="O27" s="141">
        <f t="shared" si="8"/>
        <v>100</v>
      </c>
      <c r="P27" s="147">
        <f>SUM(P11:P25)</f>
        <v>6.455777921239509</v>
      </c>
      <c r="Q27" s="192">
        <f t="shared" si="8"/>
        <v>422</v>
      </c>
      <c r="R27" s="194">
        <f t="shared" si="7"/>
        <v>8.608731130150959</v>
      </c>
    </row>
    <row r="28" spans="1:18" ht="16" thickBot="1" x14ac:dyDescent="0.4">
      <c r="A28" s="97" t="s">
        <v>7</v>
      </c>
      <c r="B28" s="134">
        <f>SUM(B8:B26)</f>
        <v>151</v>
      </c>
      <c r="C28" s="173">
        <f t="shared" ref="C28:R28" si="9">SUM(C8:C26)</f>
        <v>978</v>
      </c>
      <c r="D28" s="134">
        <f t="shared" si="9"/>
        <v>1047</v>
      </c>
      <c r="E28" s="173">
        <f t="shared" si="9"/>
        <v>2176</v>
      </c>
      <c r="F28" s="98">
        <f t="shared" si="9"/>
        <v>99.999999999999986</v>
      </c>
      <c r="G28" s="101">
        <f t="shared" si="9"/>
        <v>62</v>
      </c>
      <c r="H28" s="101">
        <f t="shared" si="9"/>
        <v>443</v>
      </c>
      <c r="I28" s="101">
        <f t="shared" si="9"/>
        <v>672</v>
      </c>
      <c r="J28" s="134">
        <f t="shared" si="9"/>
        <v>1177</v>
      </c>
      <c r="K28" s="101">
        <f t="shared" si="9"/>
        <v>100</v>
      </c>
      <c r="L28" s="134">
        <f t="shared" si="9"/>
        <v>145</v>
      </c>
      <c r="M28" s="134">
        <f t="shared" si="9"/>
        <v>653</v>
      </c>
      <c r="N28" s="134">
        <f t="shared" si="9"/>
        <v>751</v>
      </c>
      <c r="O28" s="134">
        <f t="shared" si="9"/>
        <v>1549</v>
      </c>
      <c r="P28" s="101">
        <f t="shared" si="9"/>
        <v>99.999999999999986</v>
      </c>
      <c r="Q28" s="173">
        <f t="shared" si="9"/>
        <v>4902</v>
      </c>
      <c r="R28" s="110">
        <f t="shared" si="9"/>
        <v>100</v>
      </c>
    </row>
    <row r="29" spans="1:18" ht="16" thickBot="1" x14ac:dyDescent="0.4"/>
    <row r="30" spans="1:18" x14ac:dyDescent="0.35">
      <c r="A30" s="5" t="s">
        <v>19</v>
      </c>
      <c r="B30" s="231" t="s">
        <v>255</v>
      </c>
      <c r="C30" s="231"/>
      <c r="D30" s="231"/>
      <c r="E30" s="231"/>
      <c r="F30" s="231"/>
      <c r="G30" s="231" t="s">
        <v>256</v>
      </c>
      <c r="H30" s="231"/>
      <c r="I30" s="231"/>
      <c r="J30" s="231"/>
      <c r="K30" s="231"/>
      <c r="L30" s="231" t="s">
        <v>257</v>
      </c>
      <c r="M30" s="231"/>
      <c r="N30" s="231"/>
      <c r="O30" s="231"/>
      <c r="P30" s="231"/>
      <c r="Q30" s="231" t="s">
        <v>261</v>
      </c>
      <c r="R30" s="232"/>
    </row>
    <row r="31" spans="1:18" x14ac:dyDescent="0.35">
      <c r="A31" s="96" t="s">
        <v>196</v>
      </c>
      <c r="B31" s="128" t="s">
        <v>297</v>
      </c>
      <c r="C31" s="128" t="s">
        <v>299</v>
      </c>
      <c r="D31" s="128" t="s">
        <v>298</v>
      </c>
      <c r="E31" s="128" t="s">
        <v>7</v>
      </c>
      <c r="F31" s="128" t="s">
        <v>56</v>
      </c>
      <c r="G31" s="128" t="s">
        <v>297</v>
      </c>
      <c r="H31" s="128" t="s">
        <v>299</v>
      </c>
      <c r="I31" s="128" t="s">
        <v>298</v>
      </c>
      <c r="J31" s="128" t="s">
        <v>7</v>
      </c>
      <c r="K31" s="128" t="s">
        <v>56</v>
      </c>
      <c r="L31" s="128" t="s">
        <v>297</v>
      </c>
      <c r="M31" s="128" t="s">
        <v>299</v>
      </c>
      <c r="N31" s="128" t="s">
        <v>298</v>
      </c>
      <c r="O31" s="128" t="s">
        <v>7</v>
      </c>
      <c r="P31" s="128" t="s">
        <v>56</v>
      </c>
      <c r="Q31" s="128" t="s">
        <v>55</v>
      </c>
      <c r="R31" s="130" t="s">
        <v>56</v>
      </c>
    </row>
    <row r="32" spans="1:18" x14ac:dyDescent="0.35">
      <c r="A32" s="11" t="s">
        <v>150</v>
      </c>
      <c r="B32" s="174">
        <v>0</v>
      </c>
      <c r="C32" s="174">
        <v>3</v>
      </c>
      <c r="D32" s="174">
        <v>1</v>
      </c>
      <c r="E32" s="174">
        <f>SUM(B32:D32)</f>
        <v>4</v>
      </c>
      <c r="F32" s="181">
        <f>(E32/2176)*100</f>
        <v>0.18382352941176469</v>
      </c>
      <c r="G32" s="94">
        <v>0</v>
      </c>
      <c r="H32" s="94">
        <v>2</v>
      </c>
      <c r="I32" s="94">
        <v>2</v>
      </c>
      <c r="J32" s="94">
        <f>SUM(G32:I32)</f>
        <v>4</v>
      </c>
      <c r="K32" s="181">
        <f>(J32/1177)*100</f>
        <v>0.33984706881903143</v>
      </c>
      <c r="L32" s="174">
        <v>0</v>
      </c>
      <c r="M32" s="174">
        <v>2</v>
      </c>
      <c r="N32" s="174">
        <v>3</v>
      </c>
      <c r="O32" s="174">
        <f>SUM(L32:N32)</f>
        <v>5</v>
      </c>
      <c r="P32" s="181">
        <f>(O32/1549)*100</f>
        <v>0.32278889606197547</v>
      </c>
      <c r="Q32" s="174">
        <f>SUM(E32,J32,O32)</f>
        <v>13</v>
      </c>
      <c r="R32" s="121">
        <f>(Q32/4902)*100</f>
        <v>0.26519787841697268</v>
      </c>
    </row>
    <row r="33" spans="1:18" x14ac:dyDescent="0.35">
      <c r="A33" s="11" t="s">
        <v>151</v>
      </c>
      <c r="B33" s="174">
        <v>9</v>
      </c>
      <c r="C33" s="174">
        <v>98</v>
      </c>
      <c r="D33" s="174">
        <v>144</v>
      </c>
      <c r="E33" s="174">
        <f t="shared" ref="E33:E39" si="10">SUM(B33:D33)</f>
        <v>251</v>
      </c>
      <c r="F33" s="181">
        <f t="shared" ref="F33:F39" si="11">(E33/2176)*100</f>
        <v>11.534926470588236</v>
      </c>
      <c r="G33" s="94">
        <v>3</v>
      </c>
      <c r="H33" s="94">
        <v>56</v>
      </c>
      <c r="I33" s="94">
        <v>71</v>
      </c>
      <c r="J33" s="94">
        <f t="shared" ref="J33:J39" si="12">SUM(G33:I33)</f>
        <v>130</v>
      </c>
      <c r="K33" s="181">
        <f t="shared" ref="K33:K39" si="13">(J33/1177)*100</f>
        <v>11.04502973661852</v>
      </c>
      <c r="L33" s="174">
        <v>5</v>
      </c>
      <c r="M33" s="174">
        <v>74</v>
      </c>
      <c r="N33" s="174">
        <v>74</v>
      </c>
      <c r="O33" s="174">
        <f t="shared" ref="O33:O39" si="14">SUM(L33:N33)</f>
        <v>153</v>
      </c>
      <c r="P33" s="181">
        <f t="shared" ref="P33:P39" si="15">(O33/1549)*100</f>
        <v>9.8773402194964497</v>
      </c>
      <c r="Q33" s="174">
        <f t="shared" ref="Q33:Q39" si="16">SUM(E33,J33,O33)</f>
        <v>534</v>
      </c>
      <c r="R33" s="121">
        <f t="shared" ref="R33:R39" si="17">(Q33/4902)*100</f>
        <v>10.893512851897185</v>
      </c>
    </row>
    <row r="34" spans="1:18" x14ac:dyDescent="0.35">
      <c r="A34" s="11" t="s">
        <v>152</v>
      </c>
      <c r="B34" s="174">
        <v>0</v>
      </c>
      <c r="C34" s="174">
        <v>121</v>
      </c>
      <c r="D34" s="174">
        <v>145</v>
      </c>
      <c r="E34" s="174">
        <f t="shared" si="10"/>
        <v>266</v>
      </c>
      <c r="F34" s="181">
        <f t="shared" si="11"/>
        <v>12.224264705882353</v>
      </c>
      <c r="G34" s="94">
        <v>2</v>
      </c>
      <c r="H34" s="94">
        <v>59</v>
      </c>
      <c r="I34" s="94">
        <v>167</v>
      </c>
      <c r="J34" s="94">
        <f t="shared" si="12"/>
        <v>228</v>
      </c>
      <c r="K34" s="181">
        <f t="shared" si="13"/>
        <v>19.371282922684792</v>
      </c>
      <c r="L34" s="174">
        <v>5</v>
      </c>
      <c r="M34" s="174">
        <v>82</v>
      </c>
      <c r="N34" s="174">
        <v>110</v>
      </c>
      <c r="O34" s="174">
        <f t="shared" si="14"/>
        <v>197</v>
      </c>
      <c r="P34" s="181">
        <f t="shared" si="15"/>
        <v>12.717882504841835</v>
      </c>
      <c r="Q34" s="174">
        <f t="shared" si="16"/>
        <v>691</v>
      </c>
      <c r="R34" s="121">
        <f t="shared" si="17"/>
        <v>14.096287229702162</v>
      </c>
    </row>
    <row r="35" spans="1:18" x14ac:dyDescent="0.35">
      <c r="A35" s="11" t="s">
        <v>153</v>
      </c>
      <c r="B35" s="174">
        <v>21</v>
      </c>
      <c r="C35" s="174">
        <v>158</v>
      </c>
      <c r="D35" s="174">
        <v>162</v>
      </c>
      <c r="E35" s="174">
        <f t="shared" si="10"/>
        <v>341</v>
      </c>
      <c r="F35" s="181">
        <f t="shared" si="11"/>
        <v>15.67095588235294</v>
      </c>
      <c r="G35" s="94">
        <v>8</v>
      </c>
      <c r="H35" s="94">
        <v>96</v>
      </c>
      <c r="I35" s="94">
        <v>110</v>
      </c>
      <c r="J35" s="94">
        <f t="shared" si="12"/>
        <v>214</v>
      </c>
      <c r="K35" s="181">
        <f t="shared" si="13"/>
        <v>18.181818181818183</v>
      </c>
      <c r="L35" s="174">
        <v>22</v>
      </c>
      <c r="M35" s="174">
        <v>96</v>
      </c>
      <c r="N35" s="174">
        <v>119</v>
      </c>
      <c r="O35" s="174">
        <f t="shared" si="14"/>
        <v>237</v>
      </c>
      <c r="P35" s="181">
        <f t="shared" si="15"/>
        <v>15.300193673337636</v>
      </c>
      <c r="Q35" s="174">
        <f t="shared" si="16"/>
        <v>792</v>
      </c>
      <c r="R35" s="121">
        <f t="shared" si="17"/>
        <v>16.156670746634028</v>
      </c>
    </row>
    <row r="36" spans="1:18" x14ac:dyDescent="0.35">
      <c r="A36" s="11" t="s">
        <v>154</v>
      </c>
      <c r="B36" s="174">
        <v>35</v>
      </c>
      <c r="C36" s="174">
        <v>175</v>
      </c>
      <c r="D36" s="174">
        <v>156</v>
      </c>
      <c r="E36" s="174">
        <f t="shared" si="10"/>
        <v>366</v>
      </c>
      <c r="F36" s="181">
        <f t="shared" si="11"/>
        <v>16.819852941176471</v>
      </c>
      <c r="G36" s="94">
        <v>15</v>
      </c>
      <c r="H36" s="94">
        <v>78</v>
      </c>
      <c r="I36" s="94">
        <v>111</v>
      </c>
      <c r="J36" s="94">
        <f t="shared" si="12"/>
        <v>204</v>
      </c>
      <c r="K36" s="181">
        <f t="shared" si="13"/>
        <v>17.332200509770605</v>
      </c>
      <c r="L36" s="174">
        <v>30</v>
      </c>
      <c r="M36" s="174">
        <v>121</v>
      </c>
      <c r="N36" s="174">
        <v>134</v>
      </c>
      <c r="O36" s="174">
        <f t="shared" si="14"/>
        <v>285</v>
      </c>
      <c r="P36" s="181">
        <f t="shared" si="15"/>
        <v>18.398967075532603</v>
      </c>
      <c r="Q36" s="174">
        <f t="shared" si="16"/>
        <v>855</v>
      </c>
      <c r="R36" s="121">
        <f t="shared" si="17"/>
        <v>17.441860465116278</v>
      </c>
    </row>
    <row r="37" spans="1:18" x14ac:dyDescent="0.35">
      <c r="A37" s="11" t="s">
        <v>155</v>
      </c>
      <c r="B37" s="174">
        <v>38</v>
      </c>
      <c r="C37" s="174">
        <v>121</v>
      </c>
      <c r="D37" s="174">
        <v>166</v>
      </c>
      <c r="E37" s="174">
        <f t="shared" si="10"/>
        <v>325</v>
      </c>
      <c r="F37" s="181">
        <f t="shared" si="11"/>
        <v>14.935661764705882</v>
      </c>
      <c r="G37" s="94">
        <v>17</v>
      </c>
      <c r="H37" s="94">
        <v>55</v>
      </c>
      <c r="I37" s="94">
        <v>90</v>
      </c>
      <c r="J37" s="94">
        <f t="shared" si="12"/>
        <v>162</v>
      </c>
      <c r="K37" s="181">
        <f t="shared" si="13"/>
        <v>13.763806287170773</v>
      </c>
      <c r="L37" s="174">
        <v>35</v>
      </c>
      <c r="M37" s="174">
        <v>85</v>
      </c>
      <c r="N37" s="174">
        <v>105</v>
      </c>
      <c r="O37" s="174">
        <f t="shared" si="14"/>
        <v>225</v>
      </c>
      <c r="P37" s="181">
        <f t="shared" si="15"/>
        <v>14.525500322788895</v>
      </c>
      <c r="Q37" s="174">
        <f t="shared" si="16"/>
        <v>712</v>
      </c>
      <c r="R37" s="121">
        <f t="shared" si="17"/>
        <v>14.52468380252958</v>
      </c>
    </row>
    <row r="38" spans="1:18" x14ac:dyDescent="0.35">
      <c r="A38" s="11" t="s">
        <v>141</v>
      </c>
      <c r="B38" s="174">
        <v>28</v>
      </c>
      <c r="C38" s="174">
        <v>104</v>
      </c>
      <c r="D38" s="174">
        <v>129</v>
      </c>
      <c r="E38" s="174">
        <f t="shared" si="10"/>
        <v>261</v>
      </c>
      <c r="F38" s="181">
        <f t="shared" si="11"/>
        <v>11.994485294117647</v>
      </c>
      <c r="G38" s="94">
        <v>8</v>
      </c>
      <c r="H38" s="94">
        <v>35</v>
      </c>
      <c r="I38" s="94">
        <v>50</v>
      </c>
      <c r="J38" s="94">
        <f t="shared" si="12"/>
        <v>93</v>
      </c>
      <c r="K38" s="181">
        <f t="shared" si="13"/>
        <v>7.90144435004248</v>
      </c>
      <c r="L38" s="174">
        <v>38</v>
      </c>
      <c r="M38" s="174">
        <v>68</v>
      </c>
      <c r="N38" s="174">
        <v>59</v>
      </c>
      <c r="O38" s="174">
        <f t="shared" si="14"/>
        <v>165</v>
      </c>
      <c r="P38" s="181">
        <f t="shared" si="15"/>
        <v>10.652033570045189</v>
      </c>
      <c r="Q38" s="174">
        <f t="shared" si="16"/>
        <v>519</v>
      </c>
      <c r="R38" s="121">
        <f t="shared" si="17"/>
        <v>10.5875152998776</v>
      </c>
    </row>
    <row r="39" spans="1:18" x14ac:dyDescent="0.35">
      <c r="A39" s="11" t="s">
        <v>18</v>
      </c>
      <c r="B39" s="174">
        <v>20</v>
      </c>
      <c r="C39" s="174">
        <v>198</v>
      </c>
      <c r="D39" s="174">
        <v>144</v>
      </c>
      <c r="E39" s="174">
        <f t="shared" si="10"/>
        <v>362</v>
      </c>
      <c r="F39" s="181">
        <f t="shared" si="11"/>
        <v>16.636029411764707</v>
      </c>
      <c r="G39" s="94">
        <v>9</v>
      </c>
      <c r="H39" s="94">
        <v>62</v>
      </c>
      <c r="I39" s="94">
        <v>71</v>
      </c>
      <c r="J39" s="94">
        <f t="shared" si="12"/>
        <v>142</v>
      </c>
      <c r="K39" s="181">
        <f t="shared" si="13"/>
        <v>12.064570943075616</v>
      </c>
      <c r="L39" s="174">
        <v>10</v>
      </c>
      <c r="M39" s="174">
        <v>125</v>
      </c>
      <c r="N39" s="174">
        <v>147</v>
      </c>
      <c r="O39" s="174">
        <f t="shared" si="14"/>
        <v>282</v>
      </c>
      <c r="P39" s="181">
        <f t="shared" si="15"/>
        <v>18.205293737895417</v>
      </c>
      <c r="Q39" s="174">
        <f t="shared" si="16"/>
        <v>786</v>
      </c>
      <c r="R39" s="121">
        <f t="shared" si="17"/>
        <v>16.034271725826194</v>
      </c>
    </row>
    <row r="40" spans="1:18" ht="16" thickBot="1" x14ac:dyDescent="0.4">
      <c r="A40" s="99" t="s">
        <v>7</v>
      </c>
      <c r="B40" s="173">
        <f>SUM(B32:B39)</f>
        <v>151</v>
      </c>
      <c r="C40" s="173">
        <f t="shared" ref="C40:R40" si="18">SUM(C32:C39)</f>
        <v>978</v>
      </c>
      <c r="D40" s="173">
        <f t="shared" si="18"/>
        <v>1047</v>
      </c>
      <c r="E40" s="173">
        <f t="shared" si="18"/>
        <v>2176</v>
      </c>
      <c r="F40" s="98">
        <f t="shared" si="18"/>
        <v>100.00000000000001</v>
      </c>
      <c r="G40" s="98">
        <f t="shared" si="18"/>
        <v>62</v>
      </c>
      <c r="H40" s="98">
        <f t="shared" si="18"/>
        <v>443</v>
      </c>
      <c r="I40" s="98">
        <f t="shared" si="18"/>
        <v>672</v>
      </c>
      <c r="J40" s="173">
        <f t="shared" si="18"/>
        <v>1177</v>
      </c>
      <c r="K40" s="98">
        <f t="shared" si="18"/>
        <v>100</v>
      </c>
      <c r="L40" s="173">
        <f t="shared" si="18"/>
        <v>145</v>
      </c>
      <c r="M40" s="173">
        <f t="shared" si="18"/>
        <v>653</v>
      </c>
      <c r="N40" s="173">
        <f t="shared" si="18"/>
        <v>751</v>
      </c>
      <c r="O40" s="173">
        <f t="shared" si="18"/>
        <v>1549</v>
      </c>
      <c r="P40" s="98">
        <f t="shared" si="18"/>
        <v>100</v>
      </c>
      <c r="Q40" s="173">
        <f t="shared" si="18"/>
        <v>4902</v>
      </c>
      <c r="R40" s="110">
        <f t="shared" si="18"/>
        <v>100</v>
      </c>
    </row>
    <row r="41" spans="1:18" ht="16" thickBot="1" x14ac:dyDescent="0.4">
      <c r="A41" s="4"/>
    </row>
    <row r="42" spans="1:18" x14ac:dyDescent="0.35">
      <c r="A42" s="5" t="s">
        <v>213</v>
      </c>
      <c r="B42" s="231" t="s">
        <v>255</v>
      </c>
      <c r="C42" s="231"/>
      <c r="D42" s="231"/>
      <c r="E42" s="231"/>
      <c r="F42" s="231"/>
      <c r="G42" s="231" t="s">
        <v>256</v>
      </c>
      <c r="H42" s="231"/>
      <c r="I42" s="231"/>
      <c r="J42" s="231"/>
      <c r="K42" s="231"/>
      <c r="L42" s="231" t="s">
        <v>257</v>
      </c>
      <c r="M42" s="231"/>
      <c r="N42" s="231"/>
      <c r="O42" s="231"/>
      <c r="P42" s="231"/>
      <c r="Q42" s="231" t="s">
        <v>261</v>
      </c>
      <c r="R42" s="232"/>
    </row>
    <row r="43" spans="1:18" x14ac:dyDescent="0.35">
      <c r="A43" s="96" t="s">
        <v>221</v>
      </c>
      <c r="B43" s="128" t="s">
        <v>297</v>
      </c>
      <c r="C43" s="128" t="s">
        <v>299</v>
      </c>
      <c r="D43" s="128" t="s">
        <v>298</v>
      </c>
      <c r="E43" s="128" t="s">
        <v>7</v>
      </c>
      <c r="F43" s="128" t="s">
        <v>56</v>
      </c>
      <c r="G43" s="128" t="s">
        <v>297</v>
      </c>
      <c r="H43" s="128" t="s">
        <v>299</v>
      </c>
      <c r="I43" s="128" t="s">
        <v>298</v>
      </c>
      <c r="J43" s="128" t="s">
        <v>7</v>
      </c>
      <c r="K43" s="128" t="s">
        <v>56</v>
      </c>
      <c r="L43" s="128" t="s">
        <v>297</v>
      </c>
      <c r="M43" s="128" t="s">
        <v>299</v>
      </c>
      <c r="N43" s="128" t="s">
        <v>298</v>
      </c>
      <c r="O43" s="128" t="s">
        <v>7</v>
      </c>
      <c r="P43" s="128" t="s">
        <v>56</v>
      </c>
      <c r="Q43" s="128" t="s">
        <v>55</v>
      </c>
      <c r="R43" s="130" t="s">
        <v>56</v>
      </c>
    </row>
    <row r="44" spans="1:18" x14ac:dyDescent="0.35">
      <c r="A44" s="96" t="s">
        <v>20</v>
      </c>
      <c r="B44" s="131">
        <v>50</v>
      </c>
      <c r="C44" s="131">
        <v>280</v>
      </c>
      <c r="D44" s="131">
        <v>357</v>
      </c>
      <c r="E44" s="131">
        <f>SUM(B44:D44)</f>
        <v>687</v>
      </c>
      <c r="F44" s="140">
        <f>(E44/2176)*100</f>
        <v>31.571691176470591</v>
      </c>
      <c r="G44" s="131">
        <v>12</v>
      </c>
      <c r="H44" s="131">
        <v>123</v>
      </c>
      <c r="I44" s="131">
        <v>215</v>
      </c>
      <c r="J44" s="131">
        <f>SUM(G44:I44)</f>
        <v>350</v>
      </c>
      <c r="K44" s="140">
        <f>(J44/1177)*100</f>
        <v>29.73661852166525</v>
      </c>
      <c r="L44" s="189">
        <v>40</v>
      </c>
      <c r="M44" s="189">
        <v>236</v>
      </c>
      <c r="N44" s="189">
        <v>242</v>
      </c>
      <c r="O44" s="131">
        <f>SUM(L44:N44)</f>
        <v>518</v>
      </c>
      <c r="P44" s="140">
        <f>(O44/1549)*100</f>
        <v>33.440929632020662</v>
      </c>
      <c r="Q44" s="131">
        <f>SUM(E44,J44,O44)</f>
        <v>1555</v>
      </c>
      <c r="R44" s="103">
        <f>(Q44/4902)*100</f>
        <v>31.721746226030191</v>
      </c>
    </row>
    <row r="45" spans="1:18" x14ac:dyDescent="0.35">
      <c r="A45" s="96" t="s">
        <v>21</v>
      </c>
      <c r="B45" s="131">
        <v>98</v>
      </c>
      <c r="C45" s="131">
        <v>489</v>
      </c>
      <c r="D45" s="131">
        <v>644</v>
      </c>
      <c r="E45" s="131">
        <f t="shared" ref="E45:E46" si="19">SUM(B45:D45)</f>
        <v>1231</v>
      </c>
      <c r="F45" s="140">
        <f t="shared" ref="F45:F46" si="20">(E45/2176)*100</f>
        <v>56.571691176470587</v>
      </c>
      <c r="G45" s="131">
        <v>49</v>
      </c>
      <c r="H45" s="131">
        <v>249</v>
      </c>
      <c r="I45" s="131">
        <v>439</v>
      </c>
      <c r="J45" s="131">
        <f t="shared" ref="J45:J46" si="21">SUM(G45:I45)</f>
        <v>737</v>
      </c>
      <c r="K45" s="140">
        <f t="shared" ref="K45:K46" si="22">(J45/1177)*100</f>
        <v>62.616822429906534</v>
      </c>
      <c r="L45" s="189">
        <v>105</v>
      </c>
      <c r="M45" s="189">
        <v>379</v>
      </c>
      <c r="N45" s="189">
        <v>483</v>
      </c>
      <c r="O45" s="131">
        <f t="shared" ref="O45:O46" si="23">SUM(L45:N45)</f>
        <v>967</v>
      </c>
      <c r="P45" s="140">
        <f t="shared" ref="P45:P46" si="24">(O45/1549)*100</f>
        <v>62.427372498386056</v>
      </c>
      <c r="Q45" s="131">
        <f t="shared" ref="Q45:Q46" si="25">SUM(E45,J45,O45)</f>
        <v>2935</v>
      </c>
      <c r="R45" s="103">
        <f t="shared" ref="R45:R46" si="26">(Q45/4902)*100</f>
        <v>59.873521011831912</v>
      </c>
    </row>
    <row r="46" spans="1:18" x14ac:dyDescent="0.35">
      <c r="A46" s="96" t="s">
        <v>18</v>
      </c>
      <c r="B46" s="131">
        <v>3</v>
      </c>
      <c r="C46" s="131">
        <v>209</v>
      </c>
      <c r="D46" s="131">
        <v>46</v>
      </c>
      <c r="E46" s="131">
        <f t="shared" si="19"/>
        <v>258</v>
      </c>
      <c r="F46" s="140">
        <f t="shared" si="20"/>
        <v>11.856617647058822</v>
      </c>
      <c r="G46" s="131">
        <v>1</v>
      </c>
      <c r="H46" s="131">
        <v>71</v>
      </c>
      <c r="I46" s="131">
        <v>18</v>
      </c>
      <c r="J46" s="131">
        <f t="shared" si="21"/>
        <v>90</v>
      </c>
      <c r="K46" s="140">
        <f t="shared" si="22"/>
        <v>7.6465590484282071</v>
      </c>
      <c r="L46" s="189">
        <v>0</v>
      </c>
      <c r="M46" s="189">
        <v>38</v>
      </c>
      <c r="N46" s="189">
        <v>26</v>
      </c>
      <c r="O46" s="131">
        <f t="shared" si="23"/>
        <v>64</v>
      </c>
      <c r="P46" s="140">
        <f t="shared" si="24"/>
        <v>4.1316978695932853</v>
      </c>
      <c r="Q46" s="131">
        <f t="shared" si="25"/>
        <v>412</v>
      </c>
      <c r="R46" s="103">
        <f t="shared" si="26"/>
        <v>8.4047327621379022</v>
      </c>
    </row>
    <row r="47" spans="1:18" ht="16" thickBot="1" x14ac:dyDescent="0.4">
      <c r="A47" s="97" t="s">
        <v>7</v>
      </c>
      <c r="B47" s="134">
        <f>SUM(B44:B46)</f>
        <v>151</v>
      </c>
      <c r="C47" s="134">
        <f t="shared" ref="C47:R47" si="27">SUM(C44:C46)</f>
        <v>978</v>
      </c>
      <c r="D47" s="134">
        <f t="shared" si="27"/>
        <v>1047</v>
      </c>
      <c r="E47" s="134">
        <f t="shared" si="27"/>
        <v>2176</v>
      </c>
      <c r="F47" s="101">
        <f t="shared" si="27"/>
        <v>100</v>
      </c>
      <c r="G47" s="134">
        <f t="shared" si="27"/>
        <v>62</v>
      </c>
      <c r="H47" s="134">
        <f t="shared" si="27"/>
        <v>443</v>
      </c>
      <c r="I47" s="134">
        <f t="shared" si="27"/>
        <v>672</v>
      </c>
      <c r="J47" s="134">
        <f t="shared" si="27"/>
        <v>1177</v>
      </c>
      <c r="K47" s="101">
        <f t="shared" si="27"/>
        <v>99.999999999999986</v>
      </c>
      <c r="L47" s="101">
        <f t="shared" si="27"/>
        <v>145</v>
      </c>
      <c r="M47" s="101">
        <f t="shared" si="27"/>
        <v>653</v>
      </c>
      <c r="N47" s="101">
        <f t="shared" si="27"/>
        <v>751</v>
      </c>
      <c r="O47" s="134">
        <f t="shared" si="27"/>
        <v>1549</v>
      </c>
      <c r="P47" s="101">
        <f t="shared" si="27"/>
        <v>100</v>
      </c>
      <c r="Q47" s="134">
        <f t="shared" si="27"/>
        <v>4902</v>
      </c>
      <c r="R47" s="102">
        <f t="shared" si="27"/>
        <v>100</v>
      </c>
    </row>
    <row r="48" spans="1:18" ht="16" thickBot="1" x14ac:dyDescent="0.4"/>
    <row r="49" spans="1:18" x14ac:dyDescent="0.35">
      <c r="A49" s="5" t="s">
        <v>30</v>
      </c>
      <c r="B49" s="231" t="s">
        <v>255</v>
      </c>
      <c r="C49" s="231"/>
      <c r="D49" s="231"/>
      <c r="E49" s="231"/>
      <c r="F49" s="231"/>
      <c r="G49" s="231" t="s">
        <v>256</v>
      </c>
      <c r="H49" s="231"/>
      <c r="I49" s="231"/>
      <c r="J49" s="231"/>
      <c r="K49" s="231"/>
      <c r="L49" s="231" t="s">
        <v>257</v>
      </c>
      <c r="M49" s="231"/>
      <c r="N49" s="231"/>
      <c r="O49" s="231"/>
      <c r="P49" s="231"/>
      <c r="Q49" s="231" t="s">
        <v>261</v>
      </c>
      <c r="R49" s="232"/>
    </row>
    <row r="50" spans="1:18" x14ac:dyDescent="0.35">
      <c r="A50" s="96" t="s">
        <v>210</v>
      </c>
      <c r="B50" s="128" t="s">
        <v>297</v>
      </c>
      <c r="C50" s="128" t="s">
        <v>299</v>
      </c>
      <c r="D50" s="128" t="s">
        <v>298</v>
      </c>
      <c r="E50" s="128" t="s">
        <v>7</v>
      </c>
      <c r="F50" s="128" t="s">
        <v>56</v>
      </c>
      <c r="G50" s="128" t="s">
        <v>297</v>
      </c>
      <c r="H50" s="128" t="s">
        <v>299</v>
      </c>
      <c r="I50" s="128" t="s">
        <v>298</v>
      </c>
      <c r="J50" s="128" t="s">
        <v>7</v>
      </c>
      <c r="K50" s="128" t="s">
        <v>56</v>
      </c>
      <c r="L50" s="128" t="s">
        <v>297</v>
      </c>
      <c r="M50" s="128" t="s">
        <v>299</v>
      </c>
      <c r="N50" s="128" t="s">
        <v>298</v>
      </c>
      <c r="O50" s="128" t="s">
        <v>7</v>
      </c>
      <c r="P50" s="128" t="s">
        <v>56</v>
      </c>
      <c r="Q50" s="128" t="s">
        <v>55</v>
      </c>
      <c r="R50" s="130" t="s">
        <v>56</v>
      </c>
    </row>
    <row r="51" spans="1:18" x14ac:dyDescent="0.35">
      <c r="A51" s="96" t="s">
        <v>24</v>
      </c>
      <c r="B51" s="131">
        <v>88</v>
      </c>
      <c r="C51" s="131">
        <v>425</v>
      </c>
      <c r="D51" s="131">
        <v>723</v>
      </c>
      <c r="E51" s="131">
        <f>SUM(B51:D51)</f>
        <v>1236</v>
      </c>
      <c r="F51" s="140">
        <f>(E51/2176)*100</f>
        <v>56.80147058823529</v>
      </c>
      <c r="G51" s="131">
        <v>23</v>
      </c>
      <c r="H51" s="131">
        <v>162</v>
      </c>
      <c r="I51" s="131">
        <v>425</v>
      </c>
      <c r="J51" s="131">
        <f>SUM(G51:I51)</f>
        <v>610</v>
      </c>
      <c r="K51" s="140">
        <f>(J51/1177)*100</f>
        <v>51.82667799490229</v>
      </c>
      <c r="L51" s="189">
        <v>58</v>
      </c>
      <c r="M51" s="189">
        <v>494</v>
      </c>
      <c r="N51" s="189">
        <v>486</v>
      </c>
      <c r="O51" s="131">
        <f>SUM(L51:N51)</f>
        <v>1038</v>
      </c>
      <c r="P51" s="140">
        <f>(O51/1549)*100</f>
        <v>67.01097482246611</v>
      </c>
      <c r="Q51" s="131">
        <f>SUM(E51,J51,O51)</f>
        <v>2884</v>
      </c>
      <c r="R51" s="103">
        <f>(Q51/4902)*100</f>
        <v>58.833129334965321</v>
      </c>
    </row>
    <row r="52" spans="1:18" x14ac:dyDescent="0.35">
      <c r="A52" s="96" t="s">
        <v>23</v>
      </c>
      <c r="B52" s="131">
        <v>4</v>
      </c>
      <c r="C52" s="131">
        <v>38</v>
      </c>
      <c r="D52" s="131">
        <v>45</v>
      </c>
      <c r="E52" s="131">
        <f t="shared" ref="E52:E56" si="28">SUM(B52:D52)</f>
        <v>87</v>
      </c>
      <c r="F52" s="140">
        <f t="shared" ref="F52:F56" si="29">(E52/2176)*100</f>
        <v>3.9981617647058822</v>
      </c>
      <c r="G52" s="131">
        <v>2</v>
      </c>
      <c r="H52" s="131">
        <v>22</v>
      </c>
      <c r="I52" s="131">
        <v>19</v>
      </c>
      <c r="J52" s="131">
        <f t="shared" ref="J52:J56" si="30">SUM(G52:I52)</f>
        <v>43</v>
      </c>
      <c r="K52" s="140">
        <f t="shared" ref="K52:K56" si="31">(J52/1177)*100</f>
        <v>3.653355989804588</v>
      </c>
      <c r="L52" s="189">
        <v>0</v>
      </c>
      <c r="M52" s="189">
        <v>16</v>
      </c>
      <c r="N52" s="189">
        <v>24</v>
      </c>
      <c r="O52" s="131">
        <f t="shared" ref="O52:O56" si="32">SUM(L52:N52)</f>
        <v>40</v>
      </c>
      <c r="P52" s="140">
        <f t="shared" ref="P52:P56" si="33">(O52/1549)*100</f>
        <v>2.5823111684958038</v>
      </c>
      <c r="Q52" s="131">
        <f t="shared" ref="Q52:Q56" si="34">SUM(E52,J52,O52)</f>
        <v>170</v>
      </c>
      <c r="R52" s="103">
        <f t="shared" ref="R52:R56" si="35">(Q52/4902)*100</f>
        <v>3.4679722562219504</v>
      </c>
    </row>
    <row r="53" spans="1:18" x14ac:dyDescent="0.35">
      <c r="A53" s="96" t="s">
        <v>25</v>
      </c>
      <c r="B53" s="131">
        <v>0</v>
      </c>
      <c r="C53" s="131">
        <v>18</v>
      </c>
      <c r="D53" s="131">
        <v>7</v>
      </c>
      <c r="E53" s="131">
        <f t="shared" si="28"/>
        <v>25</v>
      </c>
      <c r="F53" s="140">
        <f t="shared" si="29"/>
        <v>1.1488970588235294</v>
      </c>
      <c r="G53" s="131">
        <v>1</v>
      </c>
      <c r="H53" s="131">
        <v>13</v>
      </c>
      <c r="I53" s="131">
        <v>10</v>
      </c>
      <c r="J53" s="131">
        <f t="shared" si="30"/>
        <v>24</v>
      </c>
      <c r="K53" s="140">
        <f t="shared" si="31"/>
        <v>2.0390824129141887</v>
      </c>
      <c r="L53" s="189">
        <v>0</v>
      </c>
      <c r="M53" s="189">
        <v>13</v>
      </c>
      <c r="N53" s="189">
        <v>13</v>
      </c>
      <c r="O53" s="131">
        <f t="shared" si="32"/>
        <v>26</v>
      </c>
      <c r="P53" s="140">
        <f t="shared" si="33"/>
        <v>1.6785022595222725</v>
      </c>
      <c r="Q53" s="131">
        <f t="shared" si="34"/>
        <v>75</v>
      </c>
      <c r="R53" s="103">
        <f t="shared" si="35"/>
        <v>1.5299877600979193</v>
      </c>
    </row>
    <row r="54" spans="1:18" x14ac:dyDescent="0.35">
      <c r="A54" s="96" t="s">
        <v>26</v>
      </c>
      <c r="B54" s="131">
        <v>3</v>
      </c>
      <c r="C54" s="131">
        <v>19</v>
      </c>
      <c r="D54" s="131">
        <v>10</v>
      </c>
      <c r="E54" s="131">
        <f t="shared" si="28"/>
        <v>32</v>
      </c>
      <c r="F54" s="140">
        <f t="shared" si="29"/>
        <v>1.4705882352941175</v>
      </c>
      <c r="G54" s="131">
        <v>1</v>
      </c>
      <c r="H54" s="131">
        <v>27</v>
      </c>
      <c r="I54" s="131">
        <v>18</v>
      </c>
      <c r="J54" s="131">
        <f t="shared" si="30"/>
        <v>46</v>
      </c>
      <c r="K54" s="140">
        <f t="shared" si="31"/>
        <v>3.9082412914188618</v>
      </c>
      <c r="L54" s="189">
        <v>4</v>
      </c>
      <c r="M54" s="189">
        <v>12</v>
      </c>
      <c r="N54" s="189">
        <v>14</v>
      </c>
      <c r="O54" s="131">
        <f t="shared" si="32"/>
        <v>30</v>
      </c>
      <c r="P54" s="140">
        <f t="shared" si="33"/>
        <v>1.9367333763718526</v>
      </c>
      <c r="Q54" s="131">
        <f t="shared" si="34"/>
        <v>108</v>
      </c>
      <c r="R54" s="103">
        <f t="shared" si="35"/>
        <v>2.203182374541004</v>
      </c>
    </row>
    <row r="55" spans="1:18" x14ac:dyDescent="0.35">
      <c r="A55" s="96" t="s">
        <v>441</v>
      </c>
      <c r="B55" s="131">
        <v>2</v>
      </c>
      <c r="C55" s="131">
        <v>52</v>
      </c>
      <c r="D55" s="131">
        <v>7</v>
      </c>
      <c r="E55" s="131">
        <f t="shared" si="28"/>
        <v>61</v>
      </c>
      <c r="F55" s="140">
        <f t="shared" si="29"/>
        <v>2.8033088235294117</v>
      </c>
      <c r="G55" s="131">
        <v>0</v>
      </c>
      <c r="H55" s="131">
        <v>63</v>
      </c>
      <c r="I55" s="131">
        <v>4</v>
      </c>
      <c r="J55" s="131">
        <f t="shared" si="30"/>
        <v>67</v>
      </c>
      <c r="K55" s="140">
        <f t="shared" si="31"/>
        <v>5.6924384027187767</v>
      </c>
      <c r="L55" s="189">
        <v>0</v>
      </c>
      <c r="M55" s="189">
        <v>3</v>
      </c>
      <c r="N55" s="189">
        <v>1</v>
      </c>
      <c r="O55" s="131">
        <f t="shared" si="32"/>
        <v>4</v>
      </c>
      <c r="P55" s="140">
        <f t="shared" si="33"/>
        <v>0.25823111684958033</v>
      </c>
      <c r="Q55" s="131">
        <f t="shared" si="34"/>
        <v>132</v>
      </c>
      <c r="R55" s="103">
        <f t="shared" si="35"/>
        <v>2.6927784577723379</v>
      </c>
    </row>
    <row r="56" spans="1:18" x14ac:dyDescent="0.35">
      <c r="A56" s="96" t="s">
        <v>272</v>
      </c>
      <c r="B56" s="131">
        <v>54</v>
      </c>
      <c r="C56" s="131">
        <v>426</v>
      </c>
      <c r="D56" s="131">
        <v>255</v>
      </c>
      <c r="E56" s="131">
        <f t="shared" si="28"/>
        <v>735</v>
      </c>
      <c r="F56" s="140">
        <f t="shared" si="29"/>
        <v>33.777573529411761</v>
      </c>
      <c r="G56" s="131">
        <v>35</v>
      </c>
      <c r="H56" s="131">
        <v>156</v>
      </c>
      <c r="I56" s="131">
        <v>196</v>
      </c>
      <c r="J56" s="131">
        <f t="shared" si="30"/>
        <v>387</v>
      </c>
      <c r="K56" s="140">
        <f t="shared" si="31"/>
        <v>32.880203908241292</v>
      </c>
      <c r="L56" s="189">
        <v>83</v>
      </c>
      <c r="M56" s="189">
        <v>115</v>
      </c>
      <c r="N56" s="189">
        <v>213</v>
      </c>
      <c r="O56" s="131">
        <f t="shared" si="32"/>
        <v>411</v>
      </c>
      <c r="P56" s="140">
        <f t="shared" si="33"/>
        <v>26.533247256294384</v>
      </c>
      <c r="Q56" s="131">
        <f t="shared" si="34"/>
        <v>1533</v>
      </c>
      <c r="R56" s="103">
        <f t="shared" si="35"/>
        <v>31.272949816401468</v>
      </c>
    </row>
    <row r="57" spans="1:18" ht="16" thickBot="1" x14ac:dyDescent="0.4">
      <c r="A57" s="97" t="s">
        <v>7</v>
      </c>
      <c r="B57" s="134">
        <f>SUM(B51:B56)</f>
        <v>151</v>
      </c>
      <c r="C57" s="134">
        <f t="shared" ref="C57:R57" si="36">SUM(C51:C56)</f>
        <v>978</v>
      </c>
      <c r="D57" s="134">
        <f t="shared" si="36"/>
        <v>1047</v>
      </c>
      <c r="E57" s="134">
        <f t="shared" si="36"/>
        <v>2176</v>
      </c>
      <c r="F57" s="101">
        <f t="shared" si="36"/>
        <v>100</v>
      </c>
      <c r="G57" s="134">
        <f t="shared" si="36"/>
        <v>62</v>
      </c>
      <c r="H57" s="134">
        <f t="shared" si="36"/>
        <v>443</v>
      </c>
      <c r="I57" s="134">
        <f t="shared" si="36"/>
        <v>672</v>
      </c>
      <c r="J57" s="134">
        <f t="shared" si="36"/>
        <v>1177</v>
      </c>
      <c r="K57" s="101">
        <f t="shared" si="36"/>
        <v>100</v>
      </c>
      <c r="L57" s="101">
        <f t="shared" si="36"/>
        <v>145</v>
      </c>
      <c r="M57" s="101">
        <f t="shared" si="36"/>
        <v>653</v>
      </c>
      <c r="N57" s="101">
        <f t="shared" si="36"/>
        <v>751</v>
      </c>
      <c r="O57" s="134">
        <f t="shared" si="36"/>
        <v>1549</v>
      </c>
      <c r="P57" s="101">
        <f t="shared" si="36"/>
        <v>100.00000000000001</v>
      </c>
      <c r="Q57" s="134">
        <f t="shared" si="36"/>
        <v>4902</v>
      </c>
      <c r="R57" s="102">
        <f t="shared" si="36"/>
        <v>99.999999999999986</v>
      </c>
    </row>
    <row r="58" spans="1:18" ht="16" thickBot="1" x14ac:dyDescent="0.4"/>
    <row r="59" spans="1:18" x14ac:dyDescent="0.35">
      <c r="A59" s="5" t="s">
        <v>41</v>
      </c>
      <c r="B59" s="231" t="s">
        <v>255</v>
      </c>
      <c r="C59" s="231"/>
      <c r="D59" s="231"/>
      <c r="E59" s="231"/>
      <c r="F59" s="231"/>
      <c r="G59" s="231" t="s">
        <v>256</v>
      </c>
      <c r="H59" s="231"/>
      <c r="I59" s="231"/>
      <c r="J59" s="231"/>
      <c r="K59" s="231"/>
      <c r="L59" s="231" t="s">
        <v>257</v>
      </c>
      <c r="M59" s="231"/>
      <c r="N59" s="231"/>
      <c r="O59" s="231"/>
      <c r="P59" s="231"/>
      <c r="Q59" s="231" t="s">
        <v>261</v>
      </c>
      <c r="R59" s="232"/>
    </row>
    <row r="60" spans="1:18" x14ac:dyDescent="0.35">
      <c r="A60" s="96" t="s">
        <v>211</v>
      </c>
      <c r="B60" s="128" t="s">
        <v>297</v>
      </c>
      <c r="C60" s="128" t="s">
        <v>299</v>
      </c>
      <c r="D60" s="128" t="s">
        <v>298</v>
      </c>
      <c r="E60" s="128" t="s">
        <v>7</v>
      </c>
      <c r="F60" s="128" t="s">
        <v>56</v>
      </c>
      <c r="G60" s="128" t="s">
        <v>297</v>
      </c>
      <c r="H60" s="128" t="s">
        <v>299</v>
      </c>
      <c r="I60" s="128" t="s">
        <v>298</v>
      </c>
      <c r="J60" s="128" t="s">
        <v>7</v>
      </c>
      <c r="K60" s="128" t="s">
        <v>56</v>
      </c>
      <c r="L60" s="128" t="s">
        <v>297</v>
      </c>
      <c r="M60" s="128" t="s">
        <v>299</v>
      </c>
      <c r="N60" s="128" t="s">
        <v>298</v>
      </c>
      <c r="O60" s="128" t="s">
        <v>7</v>
      </c>
      <c r="P60" s="128" t="s">
        <v>56</v>
      </c>
      <c r="Q60" s="128" t="s">
        <v>55</v>
      </c>
      <c r="R60" s="130" t="s">
        <v>56</v>
      </c>
    </row>
    <row r="61" spans="1:18" x14ac:dyDescent="0.35">
      <c r="A61" s="96" t="s">
        <v>243</v>
      </c>
      <c r="B61" s="131">
        <v>7</v>
      </c>
      <c r="C61" s="131">
        <v>68</v>
      </c>
      <c r="D61" s="131">
        <v>55</v>
      </c>
      <c r="E61" s="131">
        <f>SUM(B61:D61)</f>
        <v>130</v>
      </c>
      <c r="F61" s="140">
        <f>(E61/2176)*100</f>
        <v>5.9742647058823533</v>
      </c>
      <c r="G61" s="189">
        <v>3</v>
      </c>
      <c r="H61" s="189">
        <v>41</v>
      </c>
      <c r="I61" s="189">
        <v>38</v>
      </c>
      <c r="J61" s="189">
        <f>SUM(G61:I61)</f>
        <v>82</v>
      </c>
      <c r="K61" s="140">
        <f>(J61/1177)*100</f>
        <v>6.9668649107901448</v>
      </c>
      <c r="L61" s="189">
        <v>6</v>
      </c>
      <c r="M61" s="189">
        <v>45</v>
      </c>
      <c r="N61" s="189">
        <v>39</v>
      </c>
      <c r="O61" s="189">
        <f>SUM(L61:N61)</f>
        <v>90</v>
      </c>
      <c r="P61" s="140">
        <f>(O61/1549)*100</f>
        <v>5.8102001291155583</v>
      </c>
      <c r="Q61" s="131">
        <f>SUM(E61,J61,O61)</f>
        <v>302</v>
      </c>
      <c r="R61" s="103">
        <f>(Q61/4902)*100</f>
        <v>6.1607507139942879</v>
      </c>
    </row>
    <row r="62" spans="1:18" x14ac:dyDescent="0.35">
      <c r="A62" s="96" t="s">
        <v>244</v>
      </c>
      <c r="B62" s="131">
        <v>11</v>
      </c>
      <c r="C62" s="131">
        <v>110</v>
      </c>
      <c r="D62" s="131">
        <v>78</v>
      </c>
      <c r="E62" s="131">
        <f t="shared" ref="E62:E72" si="37">SUM(B62:D62)</f>
        <v>199</v>
      </c>
      <c r="F62" s="140">
        <f t="shared" ref="F62:F72" si="38">(E62/2176)*100</f>
        <v>9.1452205882352935</v>
      </c>
      <c r="G62" s="189">
        <v>6</v>
      </c>
      <c r="H62" s="189">
        <v>61</v>
      </c>
      <c r="I62" s="189">
        <v>44</v>
      </c>
      <c r="J62" s="189">
        <f t="shared" ref="J62:J72" si="39">SUM(G62:I62)</f>
        <v>111</v>
      </c>
      <c r="K62" s="140">
        <f t="shared" ref="K62:K72" si="40">(J62/1177)*100</f>
        <v>9.4307561597281229</v>
      </c>
      <c r="L62" s="189">
        <v>9</v>
      </c>
      <c r="M62" s="189">
        <v>63</v>
      </c>
      <c r="N62" s="189">
        <v>53</v>
      </c>
      <c r="O62" s="189">
        <f t="shared" ref="O62:O72" si="41">SUM(L62:N62)</f>
        <v>125</v>
      </c>
      <c r="P62" s="140">
        <f t="shared" ref="P62:P72" si="42">(O62/1549)*100</f>
        <v>8.0697224015493862</v>
      </c>
      <c r="Q62" s="131">
        <f t="shared" ref="Q62:Q72" si="43">SUM(E62,J62,O62)</f>
        <v>435</v>
      </c>
      <c r="R62" s="103">
        <f t="shared" ref="R62:R72" si="44">(Q62/4902)*100</f>
        <v>8.8739290085679308</v>
      </c>
    </row>
    <row r="63" spans="1:18" x14ac:dyDescent="0.35">
      <c r="A63" s="96" t="s">
        <v>32</v>
      </c>
      <c r="B63" s="131">
        <v>1</v>
      </c>
      <c r="C63" s="131">
        <v>10</v>
      </c>
      <c r="D63" s="131">
        <v>6</v>
      </c>
      <c r="E63" s="131">
        <f t="shared" si="37"/>
        <v>17</v>
      </c>
      <c r="F63" s="140">
        <f t="shared" si="38"/>
        <v>0.78125</v>
      </c>
      <c r="G63" s="189">
        <v>0</v>
      </c>
      <c r="H63" s="189">
        <v>3</v>
      </c>
      <c r="I63" s="189">
        <v>6</v>
      </c>
      <c r="J63" s="189">
        <f t="shared" si="39"/>
        <v>9</v>
      </c>
      <c r="K63" s="140">
        <f t="shared" si="40"/>
        <v>0.76465590484282076</v>
      </c>
      <c r="L63" s="189">
        <v>0</v>
      </c>
      <c r="M63" s="189">
        <v>3</v>
      </c>
      <c r="N63" s="189">
        <v>7</v>
      </c>
      <c r="O63" s="189">
        <f t="shared" si="41"/>
        <v>10</v>
      </c>
      <c r="P63" s="140">
        <f t="shared" si="42"/>
        <v>0.64557779212395094</v>
      </c>
      <c r="Q63" s="131">
        <f t="shared" si="43"/>
        <v>36</v>
      </c>
      <c r="R63" s="103">
        <f t="shared" si="44"/>
        <v>0.73439412484700128</v>
      </c>
    </row>
    <row r="64" spans="1:18" x14ac:dyDescent="0.35">
      <c r="A64" s="96" t="s">
        <v>245</v>
      </c>
      <c r="B64" s="131">
        <v>58</v>
      </c>
      <c r="C64" s="131">
        <v>220</v>
      </c>
      <c r="D64" s="131">
        <v>244</v>
      </c>
      <c r="E64" s="131">
        <f t="shared" si="37"/>
        <v>522</v>
      </c>
      <c r="F64" s="140">
        <f t="shared" si="38"/>
        <v>23.988970588235293</v>
      </c>
      <c r="G64" s="189">
        <v>16</v>
      </c>
      <c r="H64" s="189">
        <v>57</v>
      </c>
      <c r="I64" s="189">
        <v>86</v>
      </c>
      <c r="J64" s="189">
        <f t="shared" si="39"/>
        <v>159</v>
      </c>
      <c r="K64" s="140">
        <f t="shared" si="40"/>
        <v>13.5089209855565</v>
      </c>
      <c r="L64" s="189">
        <v>34</v>
      </c>
      <c r="M64" s="189">
        <v>171</v>
      </c>
      <c r="N64" s="189">
        <v>310</v>
      </c>
      <c r="O64" s="189">
        <f t="shared" si="41"/>
        <v>515</v>
      </c>
      <c r="P64" s="140">
        <f t="shared" si="42"/>
        <v>33.247256294383476</v>
      </c>
      <c r="Q64" s="131">
        <f t="shared" si="43"/>
        <v>1196</v>
      </c>
      <c r="R64" s="103">
        <f t="shared" si="44"/>
        <v>24.398204814361485</v>
      </c>
    </row>
    <row r="65" spans="1:18" x14ac:dyDescent="0.35">
      <c r="A65" s="96" t="s">
        <v>266</v>
      </c>
      <c r="B65" s="131">
        <v>2</v>
      </c>
      <c r="C65" s="131">
        <v>5</v>
      </c>
      <c r="D65" s="131">
        <v>10</v>
      </c>
      <c r="E65" s="131">
        <f t="shared" si="37"/>
        <v>17</v>
      </c>
      <c r="F65" s="140">
        <f t="shared" si="38"/>
        <v>0.78125</v>
      </c>
      <c r="G65" s="189">
        <v>0</v>
      </c>
      <c r="H65" s="189">
        <v>1</v>
      </c>
      <c r="I65" s="189">
        <v>0</v>
      </c>
      <c r="J65" s="189">
        <f t="shared" si="39"/>
        <v>1</v>
      </c>
      <c r="K65" s="140">
        <f t="shared" si="40"/>
        <v>8.4961767204757857E-2</v>
      </c>
      <c r="L65" s="189">
        <v>0</v>
      </c>
      <c r="M65" s="189">
        <v>2</v>
      </c>
      <c r="N65" s="189">
        <v>1</v>
      </c>
      <c r="O65" s="189">
        <f t="shared" si="41"/>
        <v>3</v>
      </c>
      <c r="P65" s="140">
        <f t="shared" si="42"/>
        <v>0.19367333763718528</v>
      </c>
      <c r="Q65" s="131">
        <f t="shared" si="43"/>
        <v>21</v>
      </c>
      <c r="R65" s="103">
        <f t="shared" si="44"/>
        <v>0.42839657282741733</v>
      </c>
    </row>
    <row r="66" spans="1:18" x14ac:dyDescent="0.35">
      <c r="A66" s="96" t="s">
        <v>246</v>
      </c>
      <c r="B66" s="131">
        <v>4</v>
      </c>
      <c r="C66" s="131">
        <v>8</v>
      </c>
      <c r="D66" s="131">
        <v>8</v>
      </c>
      <c r="E66" s="131">
        <f t="shared" si="37"/>
        <v>20</v>
      </c>
      <c r="F66" s="140">
        <f t="shared" si="38"/>
        <v>0.91911764705882359</v>
      </c>
      <c r="G66" s="189">
        <v>1</v>
      </c>
      <c r="H66" s="189">
        <v>4</v>
      </c>
      <c r="I66" s="189">
        <v>4</v>
      </c>
      <c r="J66" s="189">
        <f t="shared" si="39"/>
        <v>9</v>
      </c>
      <c r="K66" s="140">
        <f t="shared" si="40"/>
        <v>0.76465590484282076</v>
      </c>
      <c r="L66" s="189">
        <v>2</v>
      </c>
      <c r="M66" s="189">
        <v>6</v>
      </c>
      <c r="N66" s="189">
        <v>6</v>
      </c>
      <c r="O66" s="189">
        <f t="shared" si="41"/>
        <v>14</v>
      </c>
      <c r="P66" s="140">
        <f t="shared" si="42"/>
        <v>0.90380890897353139</v>
      </c>
      <c r="Q66" s="131">
        <f t="shared" si="43"/>
        <v>43</v>
      </c>
      <c r="R66" s="103">
        <f t="shared" si="44"/>
        <v>0.8771929824561403</v>
      </c>
    </row>
    <row r="67" spans="1:18" x14ac:dyDescent="0.35">
      <c r="A67" s="96" t="s">
        <v>247</v>
      </c>
      <c r="B67" s="131">
        <v>1</v>
      </c>
      <c r="C67" s="131">
        <v>2</v>
      </c>
      <c r="D67" s="131">
        <v>4</v>
      </c>
      <c r="E67" s="131">
        <f t="shared" si="37"/>
        <v>7</v>
      </c>
      <c r="F67" s="140">
        <f t="shared" si="38"/>
        <v>0.3216911764705882</v>
      </c>
      <c r="G67" s="189">
        <v>1</v>
      </c>
      <c r="H67" s="189">
        <v>3</v>
      </c>
      <c r="I67" s="189">
        <v>8</v>
      </c>
      <c r="J67" s="189">
        <f t="shared" si="39"/>
        <v>12</v>
      </c>
      <c r="K67" s="140">
        <f t="shared" si="40"/>
        <v>1.0195412064570943</v>
      </c>
      <c r="L67" s="189">
        <v>0</v>
      </c>
      <c r="M67" s="189">
        <v>3</v>
      </c>
      <c r="N67" s="189">
        <v>6</v>
      </c>
      <c r="O67" s="189">
        <f t="shared" si="41"/>
        <v>9</v>
      </c>
      <c r="P67" s="140">
        <f t="shared" si="42"/>
        <v>0.58102001291155581</v>
      </c>
      <c r="Q67" s="131">
        <f t="shared" si="43"/>
        <v>28</v>
      </c>
      <c r="R67" s="103">
        <f t="shared" si="44"/>
        <v>0.57119543043655652</v>
      </c>
    </row>
    <row r="68" spans="1:18" x14ac:dyDescent="0.35">
      <c r="A68" s="96" t="s">
        <v>248</v>
      </c>
      <c r="B68" s="131">
        <v>3</v>
      </c>
      <c r="C68" s="131">
        <v>4</v>
      </c>
      <c r="D68" s="131">
        <v>4</v>
      </c>
      <c r="E68" s="131">
        <f t="shared" si="37"/>
        <v>11</v>
      </c>
      <c r="F68" s="140">
        <f t="shared" si="38"/>
        <v>0.50551470588235292</v>
      </c>
      <c r="G68" s="189">
        <v>0</v>
      </c>
      <c r="H68" s="189">
        <v>6</v>
      </c>
      <c r="I68" s="189">
        <v>7</v>
      </c>
      <c r="J68" s="189">
        <f t="shared" si="39"/>
        <v>13</v>
      </c>
      <c r="K68" s="140">
        <f t="shared" si="40"/>
        <v>1.1045029736618521</v>
      </c>
      <c r="L68" s="189">
        <v>1</v>
      </c>
      <c r="M68" s="189">
        <v>4</v>
      </c>
      <c r="N68" s="189">
        <v>7</v>
      </c>
      <c r="O68" s="189">
        <f t="shared" si="41"/>
        <v>12</v>
      </c>
      <c r="P68" s="140">
        <f t="shared" si="42"/>
        <v>0.77469335054874111</v>
      </c>
      <c r="Q68" s="131">
        <f t="shared" si="43"/>
        <v>36</v>
      </c>
      <c r="R68" s="103">
        <f t="shared" si="44"/>
        <v>0.73439412484700128</v>
      </c>
    </row>
    <row r="69" spans="1:18" x14ac:dyDescent="0.35">
      <c r="A69" s="96" t="s">
        <v>249</v>
      </c>
      <c r="B69" s="131">
        <v>1</v>
      </c>
      <c r="C69" s="131">
        <v>8</v>
      </c>
      <c r="D69" s="131">
        <v>4</v>
      </c>
      <c r="E69" s="131">
        <f t="shared" si="37"/>
        <v>13</v>
      </c>
      <c r="F69" s="140">
        <f t="shared" si="38"/>
        <v>0.59742647058823528</v>
      </c>
      <c r="G69" s="189">
        <v>2</v>
      </c>
      <c r="H69" s="189">
        <v>2</v>
      </c>
      <c r="I69" s="189">
        <v>0</v>
      </c>
      <c r="J69" s="189">
        <f t="shared" si="39"/>
        <v>4</v>
      </c>
      <c r="K69" s="140">
        <f t="shared" si="40"/>
        <v>0.33984706881903143</v>
      </c>
      <c r="L69" s="189">
        <v>0</v>
      </c>
      <c r="M69" s="189">
        <v>6</v>
      </c>
      <c r="N69" s="189">
        <v>6</v>
      </c>
      <c r="O69" s="189">
        <f t="shared" si="41"/>
        <v>12</v>
      </c>
      <c r="P69" s="140">
        <f t="shared" si="42"/>
        <v>0.77469335054874111</v>
      </c>
      <c r="Q69" s="131">
        <f t="shared" si="43"/>
        <v>29</v>
      </c>
      <c r="R69" s="103">
        <f t="shared" si="44"/>
        <v>0.59159526723786215</v>
      </c>
    </row>
    <row r="70" spans="1:18" x14ac:dyDescent="0.35">
      <c r="A70" s="96" t="s">
        <v>250</v>
      </c>
      <c r="B70" s="131">
        <v>2</v>
      </c>
      <c r="C70" s="131">
        <v>24</v>
      </c>
      <c r="D70" s="131">
        <v>14</v>
      </c>
      <c r="E70" s="131">
        <f t="shared" si="37"/>
        <v>40</v>
      </c>
      <c r="F70" s="140">
        <f t="shared" si="38"/>
        <v>1.8382352941176472</v>
      </c>
      <c r="G70" s="189">
        <v>1</v>
      </c>
      <c r="H70" s="189">
        <v>6</v>
      </c>
      <c r="I70" s="189">
        <v>6</v>
      </c>
      <c r="J70" s="189">
        <f t="shared" si="39"/>
        <v>13</v>
      </c>
      <c r="K70" s="140">
        <f t="shared" si="40"/>
        <v>1.1045029736618521</v>
      </c>
      <c r="L70" s="189">
        <v>0</v>
      </c>
      <c r="M70" s="189">
        <v>17</v>
      </c>
      <c r="N70" s="189">
        <v>6</v>
      </c>
      <c r="O70" s="189">
        <f t="shared" si="41"/>
        <v>23</v>
      </c>
      <c r="P70" s="140">
        <f t="shared" si="42"/>
        <v>1.4848289218850872</v>
      </c>
      <c r="Q70" s="131">
        <f t="shared" si="43"/>
        <v>76</v>
      </c>
      <c r="R70" s="103">
        <f t="shared" si="44"/>
        <v>1.5503875968992249</v>
      </c>
    </row>
    <row r="71" spans="1:18" x14ac:dyDescent="0.35">
      <c r="A71" s="96" t="s">
        <v>251</v>
      </c>
      <c r="B71" s="131">
        <v>3</v>
      </c>
      <c r="C71" s="131">
        <v>75</v>
      </c>
      <c r="D71" s="131">
        <v>14</v>
      </c>
      <c r="E71" s="131">
        <f t="shared" si="37"/>
        <v>92</v>
      </c>
      <c r="F71" s="140">
        <f t="shared" si="38"/>
        <v>4.2279411764705888</v>
      </c>
      <c r="G71" s="189">
        <v>0</v>
      </c>
      <c r="H71" s="189">
        <v>39</v>
      </c>
      <c r="I71" s="189">
        <v>2</v>
      </c>
      <c r="J71" s="189">
        <f t="shared" si="39"/>
        <v>41</v>
      </c>
      <c r="K71" s="140">
        <f t="shared" si="40"/>
        <v>3.4834324553950724</v>
      </c>
      <c r="L71" s="189">
        <v>1</v>
      </c>
      <c r="M71" s="189">
        <v>32</v>
      </c>
      <c r="N71" s="189">
        <v>11</v>
      </c>
      <c r="O71" s="189">
        <f t="shared" si="41"/>
        <v>44</v>
      </c>
      <c r="P71" s="140">
        <f t="shared" si="42"/>
        <v>2.8405422853453843</v>
      </c>
      <c r="Q71" s="131">
        <f t="shared" si="43"/>
        <v>177</v>
      </c>
      <c r="R71" s="103">
        <f t="shared" si="44"/>
        <v>3.6107711138310892</v>
      </c>
    </row>
    <row r="72" spans="1:18" x14ac:dyDescent="0.35">
      <c r="A72" s="96" t="s">
        <v>272</v>
      </c>
      <c r="B72" s="131">
        <v>58</v>
      </c>
      <c r="C72" s="131">
        <v>444</v>
      </c>
      <c r="D72" s="131">
        <v>606</v>
      </c>
      <c r="E72" s="131">
        <f t="shared" si="37"/>
        <v>1108</v>
      </c>
      <c r="F72" s="140">
        <f t="shared" si="38"/>
        <v>50.919117647058819</v>
      </c>
      <c r="G72" s="189">
        <v>32</v>
      </c>
      <c r="H72" s="189">
        <v>220</v>
      </c>
      <c r="I72" s="189">
        <v>471</v>
      </c>
      <c r="J72" s="189">
        <f t="shared" si="39"/>
        <v>723</v>
      </c>
      <c r="K72" s="140">
        <f t="shared" si="40"/>
        <v>61.42735768903993</v>
      </c>
      <c r="L72" s="189">
        <v>92</v>
      </c>
      <c r="M72" s="189">
        <v>301</v>
      </c>
      <c r="N72" s="189">
        <v>299</v>
      </c>
      <c r="O72" s="189">
        <f t="shared" si="41"/>
        <v>692</v>
      </c>
      <c r="P72" s="140">
        <f t="shared" si="42"/>
        <v>44.673983214977405</v>
      </c>
      <c r="Q72" s="131">
        <f t="shared" si="43"/>
        <v>2523</v>
      </c>
      <c r="R72" s="103">
        <f t="shared" si="44"/>
        <v>51.468788249694001</v>
      </c>
    </row>
    <row r="73" spans="1:18" ht="16" thickBot="1" x14ac:dyDescent="0.4">
      <c r="A73" s="97" t="s">
        <v>7</v>
      </c>
      <c r="B73" s="134">
        <f>SUM(B61:B72)</f>
        <v>151</v>
      </c>
      <c r="C73" s="134">
        <f t="shared" ref="C73:R73" si="45">SUM(C61:C72)</f>
        <v>978</v>
      </c>
      <c r="D73" s="134">
        <f t="shared" si="45"/>
        <v>1047</v>
      </c>
      <c r="E73" s="134">
        <f t="shared" si="45"/>
        <v>2176</v>
      </c>
      <c r="F73" s="101">
        <f t="shared" si="45"/>
        <v>100</v>
      </c>
      <c r="G73" s="101">
        <f t="shared" si="45"/>
        <v>62</v>
      </c>
      <c r="H73" s="101">
        <f t="shared" si="45"/>
        <v>443</v>
      </c>
      <c r="I73" s="101">
        <f t="shared" si="45"/>
        <v>672</v>
      </c>
      <c r="J73" s="134">
        <f t="shared" si="45"/>
        <v>1177</v>
      </c>
      <c r="K73" s="101">
        <f t="shared" si="45"/>
        <v>100</v>
      </c>
      <c r="L73" s="101">
        <f t="shared" si="45"/>
        <v>145</v>
      </c>
      <c r="M73" s="101">
        <f t="shared" si="45"/>
        <v>653</v>
      </c>
      <c r="N73" s="101">
        <f t="shared" si="45"/>
        <v>751</v>
      </c>
      <c r="O73" s="134">
        <f t="shared" si="45"/>
        <v>1549</v>
      </c>
      <c r="P73" s="101">
        <f t="shared" si="45"/>
        <v>100</v>
      </c>
      <c r="Q73" s="134">
        <f t="shared" si="45"/>
        <v>4902</v>
      </c>
      <c r="R73" s="102">
        <f t="shared" si="45"/>
        <v>100</v>
      </c>
    </row>
    <row r="74" spans="1:18" ht="16" thickBot="1" x14ac:dyDescent="0.4"/>
    <row r="75" spans="1:18" x14ac:dyDescent="0.35">
      <c r="A75" s="5" t="s">
        <v>45</v>
      </c>
      <c r="B75" s="231" t="s">
        <v>255</v>
      </c>
      <c r="C75" s="231"/>
      <c r="D75" s="231"/>
      <c r="E75" s="231"/>
      <c r="F75" s="231"/>
      <c r="G75" s="231" t="s">
        <v>256</v>
      </c>
      <c r="H75" s="231"/>
      <c r="I75" s="231"/>
      <c r="J75" s="231"/>
      <c r="K75" s="231"/>
      <c r="L75" s="231" t="s">
        <v>257</v>
      </c>
      <c r="M75" s="231"/>
      <c r="N75" s="231"/>
      <c r="O75" s="231"/>
      <c r="P75" s="231"/>
      <c r="Q75" s="231" t="s">
        <v>261</v>
      </c>
      <c r="R75" s="232"/>
    </row>
    <row r="76" spans="1:18" x14ac:dyDescent="0.35">
      <c r="A76" s="96" t="s">
        <v>212</v>
      </c>
      <c r="B76" s="128" t="s">
        <v>297</v>
      </c>
      <c r="C76" s="128" t="s">
        <v>299</v>
      </c>
      <c r="D76" s="128" t="s">
        <v>298</v>
      </c>
      <c r="E76" s="128" t="s">
        <v>7</v>
      </c>
      <c r="F76" s="128" t="s">
        <v>56</v>
      </c>
      <c r="G76" s="128" t="s">
        <v>297</v>
      </c>
      <c r="H76" s="128" t="s">
        <v>299</v>
      </c>
      <c r="I76" s="128" t="s">
        <v>298</v>
      </c>
      <c r="J76" s="128" t="s">
        <v>7</v>
      </c>
      <c r="K76" s="128" t="s">
        <v>56</v>
      </c>
      <c r="L76" s="128" t="s">
        <v>297</v>
      </c>
      <c r="M76" s="128" t="s">
        <v>299</v>
      </c>
      <c r="N76" s="128" t="s">
        <v>298</v>
      </c>
      <c r="O76" s="128" t="s">
        <v>7</v>
      </c>
      <c r="P76" s="128" t="s">
        <v>56</v>
      </c>
      <c r="Q76" s="128" t="s">
        <v>55</v>
      </c>
      <c r="R76" s="130" t="s">
        <v>56</v>
      </c>
    </row>
    <row r="77" spans="1:18" x14ac:dyDescent="0.35">
      <c r="A77" s="20" t="s">
        <v>275</v>
      </c>
      <c r="B77" s="191">
        <v>3</v>
      </c>
      <c r="C77" s="191">
        <v>35</v>
      </c>
      <c r="D77" s="191">
        <v>14</v>
      </c>
      <c r="E77" s="131">
        <f>SUM(B77:D77)</f>
        <v>52</v>
      </c>
      <c r="F77" s="140">
        <f>(E77/2176)*100</f>
        <v>2.3897058823529411</v>
      </c>
      <c r="G77" s="189">
        <v>0</v>
      </c>
      <c r="H77" s="189">
        <v>14</v>
      </c>
      <c r="I77" s="189">
        <v>4</v>
      </c>
      <c r="J77" s="189">
        <f>SUM(G77:I77)</f>
        <v>18</v>
      </c>
      <c r="K77" s="140">
        <f>(J77/1177)*100</f>
        <v>1.5293118096856415</v>
      </c>
      <c r="L77" s="189">
        <v>3</v>
      </c>
      <c r="M77" s="189">
        <v>15</v>
      </c>
      <c r="N77" s="189">
        <v>6</v>
      </c>
      <c r="O77" s="189">
        <f>SUM(L77:N77)</f>
        <v>24</v>
      </c>
      <c r="P77" s="140">
        <f>(O77/1549)*100</f>
        <v>1.5493867010974822</v>
      </c>
      <c r="Q77" s="131">
        <f>SUM(E77,J77,O77)</f>
        <v>94</v>
      </c>
      <c r="R77" s="103">
        <f>(Q77/4902)*100</f>
        <v>1.9175846593227255</v>
      </c>
    </row>
    <row r="78" spans="1:18" x14ac:dyDescent="0.35">
      <c r="A78" s="20" t="s">
        <v>279</v>
      </c>
      <c r="B78" s="191">
        <v>18</v>
      </c>
      <c r="C78" s="191">
        <v>97</v>
      </c>
      <c r="D78" s="191">
        <v>62</v>
      </c>
      <c r="E78" s="131">
        <f t="shared" ref="E78:E88" si="46">SUM(B78:D78)</f>
        <v>177</v>
      </c>
      <c r="F78" s="140">
        <f t="shared" ref="F78:F88" si="47">(E78/2176)*100</f>
        <v>8.1341911764705888</v>
      </c>
      <c r="G78" s="189">
        <v>6</v>
      </c>
      <c r="H78" s="189">
        <v>38</v>
      </c>
      <c r="I78" s="189">
        <v>16</v>
      </c>
      <c r="J78" s="189">
        <f t="shared" ref="J78:J88" si="48">SUM(G78:I78)</f>
        <v>60</v>
      </c>
      <c r="K78" s="140">
        <f t="shared" ref="K78:K88" si="49">(J78/1177)*100</f>
        <v>5.0977060322854717</v>
      </c>
      <c r="L78" s="189">
        <v>4</v>
      </c>
      <c r="M78" s="189">
        <v>61</v>
      </c>
      <c r="N78" s="189">
        <v>48</v>
      </c>
      <c r="O78" s="189">
        <f t="shared" ref="O78:O88" si="50">SUM(L78:N78)</f>
        <v>113</v>
      </c>
      <c r="P78" s="140">
        <f t="shared" ref="P78:P88" si="51">(O78/1549)*100</f>
        <v>7.295029051000645</v>
      </c>
      <c r="Q78" s="131">
        <f t="shared" ref="Q78:Q88" si="52">SUM(E78,J78,O78)</f>
        <v>350</v>
      </c>
      <c r="R78" s="103">
        <f t="shared" ref="R78:R88" si="53">(Q78/4902)*100</f>
        <v>7.1399428804569567</v>
      </c>
    </row>
    <row r="79" spans="1:18" x14ac:dyDescent="0.35">
      <c r="A79" s="20" t="s">
        <v>252</v>
      </c>
      <c r="B79" s="191">
        <v>7</v>
      </c>
      <c r="C79" s="191">
        <v>41</v>
      </c>
      <c r="D79" s="191">
        <v>34</v>
      </c>
      <c r="E79" s="131">
        <f t="shared" si="46"/>
        <v>82</v>
      </c>
      <c r="F79" s="140">
        <f t="shared" si="47"/>
        <v>3.7683823529411762</v>
      </c>
      <c r="G79" s="189">
        <v>0</v>
      </c>
      <c r="H79" s="189">
        <v>12</v>
      </c>
      <c r="I79" s="189">
        <v>6</v>
      </c>
      <c r="J79" s="189">
        <f t="shared" si="48"/>
        <v>18</v>
      </c>
      <c r="K79" s="140">
        <f t="shared" si="49"/>
        <v>1.5293118096856415</v>
      </c>
      <c r="L79" s="189">
        <v>4</v>
      </c>
      <c r="M79" s="189">
        <v>30</v>
      </c>
      <c r="N79" s="189">
        <v>18</v>
      </c>
      <c r="O79" s="189">
        <f t="shared" si="50"/>
        <v>52</v>
      </c>
      <c r="P79" s="140">
        <f t="shared" si="51"/>
        <v>3.357004519044545</v>
      </c>
      <c r="Q79" s="131">
        <f t="shared" si="52"/>
        <v>152</v>
      </c>
      <c r="R79" s="103">
        <f t="shared" si="53"/>
        <v>3.1007751937984498</v>
      </c>
    </row>
    <row r="80" spans="1:18" x14ac:dyDescent="0.35">
      <c r="A80" s="20" t="s">
        <v>276</v>
      </c>
      <c r="B80" s="191">
        <v>1</v>
      </c>
      <c r="C80" s="191">
        <v>9</v>
      </c>
      <c r="D80" s="191">
        <v>3</v>
      </c>
      <c r="E80" s="131">
        <f t="shared" si="46"/>
        <v>13</v>
      </c>
      <c r="F80" s="140">
        <f t="shared" si="47"/>
        <v>0.59742647058823528</v>
      </c>
      <c r="G80" s="189">
        <v>0</v>
      </c>
      <c r="H80" s="189">
        <v>3</v>
      </c>
      <c r="I80" s="189">
        <v>3</v>
      </c>
      <c r="J80" s="189">
        <f t="shared" si="48"/>
        <v>6</v>
      </c>
      <c r="K80" s="140">
        <f t="shared" si="49"/>
        <v>0.50977060322854717</v>
      </c>
      <c r="L80" s="189">
        <v>0</v>
      </c>
      <c r="M80" s="189">
        <v>7</v>
      </c>
      <c r="N80" s="189">
        <v>3</v>
      </c>
      <c r="O80" s="189">
        <f t="shared" si="50"/>
        <v>10</v>
      </c>
      <c r="P80" s="140">
        <f t="shared" si="51"/>
        <v>0.64557779212395094</v>
      </c>
      <c r="Q80" s="131">
        <f t="shared" si="52"/>
        <v>29</v>
      </c>
      <c r="R80" s="103">
        <f t="shared" si="53"/>
        <v>0.59159526723786215</v>
      </c>
    </row>
    <row r="81" spans="1:18" x14ac:dyDescent="0.35">
      <c r="A81" s="20" t="s">
        <v>391</v>
      </c>
      <c r="B81" s="191">
        <v>2</v>
      </c>
      <c r="C81" s="191">
        <v>22</v>
      </c>
      <c r="D81" s="191">
        <v>14</v>
      </c>
      <c r="E81" s="131">
        <f t="shared" si="46"/>
        <v>38</v>
      </c>
      <c r="F81" s="140">
        <f t="shared" si="47"/>
        <v>1.7463235294117647</v>
      </c>
      <c r="G81" s="189">
        <v>0</v>
      </c>
      <c r="H81" s="189">
        <v>6</v>
      </c>
      <c r="I81" s="189">
        <v>3</v>
      </c>
      <c r="J81" s="189">
        <f t="shared" si="48"/>
        <v>9</v>
      </c>
      <c r="K81" s="140">
        <f t="shared" si="49"/>
        <v>0.76465590484282076</v>
      </c>
      <c r="L81" s="189">
        <v>2</v>
      </c>
      <c r="M81" s="189">
        <v>17</v>
      </c>
      <c r="N81" s="189">
        <v>9</v>
      </c>
      <c r="O81" s="189">
        <f t="shared" si="50"/>
        <v>28</v>
      </c>
      <c r="P81" s="140">
        <f t="shared" si="51"/>
        <v>1.8076178179470628</v>
      </c>
      <c r="Q81" s="131">
        <f t="shared" si="52"/>
        <v>75</v>
      </c>
      <c r="R81" s="103">
        <f t="shared" si="53"/>
        <v>1.5299877600979193</v>
      </c>
    </row>
    <row r="82" spans="1:18" x14ac:dyDescent="0.35">
      <c r="A82" s="20" t="s">
        <v>442</v>
      </c>
      <c r="B82" s="191">
        <v>5</v>
      </c>
      <c r="C82" s="191">
        <v>48</v>
      </c>
      <c r="D82" s="191">
        <v>42</v>
      </c>
      <c r="E82" s="131">
        <f t="shared" si="46"/>
        <v>95</v>
      </c>
      <c r="F82" s="140">
        <f t="shared" si="47"/>
        <v>4.3658088235294112</v>
      </c>
      <c r="G82" s="189">
        <v>2</v>
      </c>
      <c r="H82" s="189">
        <v>30</v>
      </c>
      <c r="I82" s="189">
        <v>9</v>
      </c>
      <c r="J82" s="189">
        <f t="shared" si="48"/>
        <v>41</v>
      </c>
      <c r="K82" s="140">
        <f t="shared" si="49"/>
        <v>3.4834324553950724</v>
      </c>
      <c r="L82" s="189">
        <v>3</v>
      </c>
      <c r="M82" s="189">
        <v>29</v>
      </c>
      <c r="N82" s="189">
        <v>29</v>
      </c>
      <c r="O82" s="189">
        <f t="shared" si="50"/>
        <v>61</v>
      </c>
      <c r="P82" s="140">
        <f t="shared" si="51"/>
        <v>3.9380245319561005</v>
      </c>
      <c r="Q82" s="131">
        <f t="shared" si="52"/>
        <v>197</v>
      </c>
      <c r="R82" s="103">
        <f t="shared" si="53"/>
        <v>4.018767849857201</v>
      </c>
    </row>
    <row r="83" spans="1:18" x14ac:dyDescent="0.35">
      <c r="A83" s="20" t="s">
        <v>254</v>
      </c>
      <c r="B83" s="191">
        <v>30</v>
      </c>
      <c r="C83" s="191">
        <v>266</v>
      </c>
      <c r="D83" s="191">
        <v>685</v>
      </c>
      <c r="E83" s="131">
        <f t="shared" si="46"/>
        <v>981</v>
      </c>
      <c r="F83" s="140">
        <f t="shared" si="47"/>
        <v>45.08272058823529</v>
      </c>
      <c r="G83" s="189">
        <v>47</v>
      </c>
      <c r="H83" s="189">
        <v>150</v>
      </c>
      <c r="I83" s="189">
        <v>570</v>
      </c>
      <c r="J83" s="189">
        <f t="shared" si="48"/>
        <v>767</v>
      </c>
      <c r="K83" s="140">
        <f t="shared" si="49"/>
        <v>65.165675446049278</v>
      </c>
      <c r="L83" s="189">
        <v>94</v>
      </c>
      <c r="M83" s="189">
        <v>319</v>
      </c>
      <c r="N83" s="189">
        <v>492</v>
      </c>
      <c r="O83" s="189">
        <f t="shared" si="50"/>
        <v>905</v>
      </c>
      <c r="P83" s="140">
        <f t="shared" si="51"/>
        <v>58.424790187217553</v>
      </c>
      <c r="Q83" s="131">
        <f t="shared" si="52"/>
        <v>2653</v>
      </c>
      <c r="R83" s="103">
        <f t="shared" si="53"/>
        <v>54.120767033863729</v>
      </c>
    </row>
    <row r="84" spans="1:18" x14ac:dyDescent="0.35">
      <c r="A84" s="20" t="s">
        <v>277</v>
      </c>
      <c r="B84" s="191">
        <v>3</v>
      </c>
      <c r="C84" s="191">
        <v>20</v>
      </c>
      <c r="D84" s="191">
        <v>16</v>
      </c>
      <c r="E84" s="131">
        <f t="shared" si="46"/>
        <v>39</v>
      </c>
      <c r="F84" s="140">
        <f t="shared" si="47"/>
        <v>1.7922794117647058</v>
      </c>
      <c r="G84" s="189">
        <v>0</v>
      </c>
      <c r="H84" s="189">
        <v>8</v>
      </c>
      <c r="I84" s="189">
        <v>4</v>
      </c>
      <c r="J84" s="189">
        <f t="shared" si="48"/>
        <v>12</v>
      </c>
      <c r="K84" s="140">
        <f t="shared" si="49"/>
        <v>1.0195412064570943</v>
      </c>
      <c r="L84" s="189">
        <v>1</v>
      </c>
      <c r="M84" s="189">
        <v>17</v>
      </c>
      <c r="N84" s="189">
        <v>19</v>
      </c>
      <c r="O84" s="189">
        <f t="shared" si="50"/>
        <v>37</v>
      </c>
      <c r="P84" s="140">
        <f t="shared" si="51"/>
        <v>2.3886378308586185</v>
      </c>
      <c r="Q84" s="131">
        <f t="shared" si="52"/>
        <v>88</v>
      </c>
      <c r="R84" s="103">
        <f t="shared" si="53"/>
        <v>1.7951856385148919</v>
      </c>
    </row>
    <row r="85" spans="1:18" x14ac:dyDescent="0.35">
      <c r="A85" s="20" t="s">
        <v>146</v>
      </c>
      <c r="B85" s="191">
        <v>22</v>
      </c>
      <c r="C85" s="191">
        <v>390</v>
      </c>
      <c r="D85" s="191">
        <v>147</v>
      </c>
      <c r="E85" s="131">
        <f t="shared" si="46"/>
        <v>559</v>
      </c>
      <c r="F85" s="140">
        <f t="shared" si="47"/>
        <v>25.68933823529412</v>
      </c>
      <c r="G85" s="189">
        <v>3</v>
      </c>
      <c r="H85" s="189">
        <v>141</v>
      </c>
      <c r="I85" s="189">
        <v>52</v>
      </c>
      <c r="J85" s="189">
        <f t="shared" si="48"/>
        <v>196</v>
      </c>
      <c r="K85" s="140">
        <f t="shared" si="49"/>
        <v>16.652506372132542</v>
      </c>
      <c r="L85" s="189">
        <v>32</v>
      </c>
      <c r="M85" s="189">
        <v>123</v>
      </c>
      <c r="N85" s="189">
        <v>104</v>
      </c>
      <c r="O85" s="189">
        <f t="shared" si="50"/>
        <v>259</v>
      </c>
      <c r="P85" s="140">
        <f t="shared" si="51"/>
        <v>16.720464816010331</v>
      </c>
      <c r="Q85" s="131">
        <f t="shared" si="52"/>
        <v>1014</v>
      </c>
      <c r="R85" s="103">
        <f t="shared" si="53"/>
        <v>20.685434516523866</v>
      </c>
    </row>
    <row r="86" spans="1:18" x14ac:dyDescent="0.35">
      <c r="A86" s="20" t="s">
        <v>278</v>
      </c>
      <c r="B86" s="191">
        <v>3</v>
      </c>
      <c r="C86" s="191">
        <v>24</v>
      </c>
      <c r="D86" s="191">
        <v>13</v>
      </c>
      <c r="E86" s="131">
        <f t="shared" si="46"/>
        <v>40</v>
      </c>
      <c r="F86" s="140">
        <f t="shared" si="47"/>
        <v>1.8382352941176472</v>
      </c>
      <c r="G86" s="189">
        <v>0</v>
      </c>
      <c r="H86" s="189">
        <v>12</v>
      </c>
      <c r="I86" s="189">
        <v>3</v>
      </c>
      <c r="J86" s="189">
        <f t="shared" si="48"/>
        <v>15</v>
      </c>
      <c r="K86" s="140">
        <f t="shared" si="49"/>
        <v>1.2744265080713679</v>
      </c>
      <c r="L86" s="189">
        <v>2</v>
      </c>
      <c r="M86" s="189">
        <v>18</v>
      </c>
      <c r="N86" s="189">
        <v>11</v>
      </c>
      <c r="O86" s="189">
        <f t="shared" si="50"/>
        <v>31</v>
      </c>
      <c r="P86" s="140">
        <f t="shared" si="51"/>
        <v>2.0012911555842479</v>
      </c>
      <c r="Q86" s="131">
        <f t="shared" si="52"/>
        <v>86</v>
      </c>
      <c r="R86" s="103">
        <f t="shared" si="53"/>
        <v>1.7543859649122806</v>
      </c>
    </row>
    <row r="87" spans="1:18" x14ac:dyDescent="0.35">
      <c r="A87" s="20" t="s">
        <v>117</v>
      </c>
      <c r="B87" s="191">
        <v>3</v>
      </c>
      <c r="C87" s="191">
        <v>22</v>
      </c>
      <c r="D87" s="191">
        <v>14</v>
      </c>
      <c r="E87" s="131">
        <f t="shared" si="46"/>
        <v>39</v>
      </c>
      <c r="F87" s="140">
        <f t="shared" si="47"/>
        <v>1.7922794117647058</v>
      </c>
      <c r="G87" s="189">
        <v>2</v>
      </c>
      <c r="H87" s="189">
        <v>4</v>
      </c>
      <c r="I87" s="189">
        <v>2</v>
      </c>
      <c r="J87" s="189">
        <f t="shared" si="48"/>
        <v>8</v>
      </c>
      <c r="K87" s="140">
        <f t="shared" si="49"/>
        <v>0.67969413763806286</v>
      </c>
      <c r="L87" s="189">
        <v>0</v>
      </c>
      <c r="M87" s="189">
        <v>16</v>
      </c>
      <c r="N87" s="189">
        <v>11</v>
      </c>
      <c r="O87" s="189">
        <f t="shared" si="50"/>
        <v>27</v>
      </c>
      <c r="P87" s="140">
        <f t="shared" si="51"/>
        <v>1.7430600387346677</v>
      </c>
      <c r="Q87" s="131">
        <f t="shared" si="52"/>
        <v>74</v>
      </c>
      <c r="R87" s="103">
        <f t="shared" si="53"/>
        <v>1.5095879232966136</v>
      </c>
    </row>
    <row r="88" spans="1:18" x14ac:dyDescent="0.35">
      <c r="A88" s="20" t="s">
        <v>272</v>
      </c>
      <c r="B88" s="191">
        <v>54</v>
      </c>
      <c r="C88" s="191">
        <v>4</v>
      </c>
      <c r="D88" s="191">
        <v>3</v>
      </c>
      <c r="E88" s="131">
        <f t="shared" si="46"/>
        <v>61</v>
      </c>
      <c r="F88" s="140">
        <f t="shared" si="47"/>
        <v>2.8033088235294117</v>
      </c>
      <c r="G88" s="189">
        <v>2</v>
      </c>
      <c r="H88" s="189">
        <v>25</v>
      </c>
      <c r="I88" s="189">
        <v>0</v>
      </c>
      <c r="J88" s="189">
        <f t="shared" si="48"/>
        <v>27</v>
      </c>
      <c r="K88" s="140">
        <f t="shared" si="49"/>
        <v>2.2939677145284625</v>
      </c>
      <c r="L88" s="189">
        <v>0</v>
      </c>
      <c r="M88" s="189">
        <v>1</v>
      </c>
      <c r="N88" s="189">
        <v>1</v>
      </c>
      <c r="O88" s="189">
        <f t="shared" si="50"/>
        <v>2</v>
      </c>
      <c r="P88" s="140">
        <f t="shared" si="51"/>
        <v>0.12911555842479017</v>
      </c>
      <c r="Q88" s="131">
        <f t="shared" si="52"/>
        <v>90</v>
      </c>
      <c r="R88" s="103">
        <f t="shared" si="53"/>
        <v>1.8359853121175032</v>
      </c>
    </row>
    <row r="89" spans="1:18" ht="16" thickBot="1" x14ac:dyDescent="0.4">
      <c r="A89" s="97" t="s">
        <v>7</v>
      </c>
      <c r="B89" s="134">
        <f>SUM(B77:B88)</f>
        <v>151</v>
      </c>
      <c r="C89" s="134">
        <f t="shared" ref="C89:R89" si="54">SUM(C77:C88)</f>
        <v>978</v>
      </c>
      <c r="D89" s="134">
        <f t="shared" si="54"/>
        <v>1047</v>
      </c>
      <c r="E89" s="134">
        <f t="shared" si="54"/>
        <v>2176</v>
      </c>
      <c r="F89" s="101">
        <f t="shared" si="54"/>
        <v>100</v>
      </c>
      <c r="G89" s="101">
        <f t="shared" si="54"/>
        <v>62</v>
      </c>
      <c r="H89" s="101">
        <f t="shared" si="54"/>
        <v>443</v>
      </c>
      <c r="I89" s="101">
        <f t="shared" si="54"/>
        <v>672</v>
      </c>
      <c r="J89" s="134">
        <f t="shared" si="54"/>
        <v>1177</v>
      </c>
      <c r="K89" s="101">
        <f t="shared" si="54"/>
        <v>100.00000000000001</v>
      </c>
      <c r="L89" s="101">
        <f t="shared" si="54"/>
        <v>145</v>
      </c>
      <c r="M89" s="101">
        <f t="shared" si="54"/>
        <v>653</v>
      </c>
      <c r="N89" s="101">
        <f t="shared" si="54"/>
        <v>751</v>
      </c>
      <c r="O89" s="134">
        <f t="shared" si="54"/>
        <v>1549</v>
      </c>
      <c r="P89" s="101">
        <f t="shared" si="54"/>
        <v>99.999999999999986</v>
      </c>
      <c r="Q89" s="134">
        <f t="shared" si="54"/>
        <v>4902</v>
      </c>
      <c r="R89" s="102">
        <f t="shared" si="54"/>
        <v>99.999999999999986</v>
      </c>
    </row>
    <row r="90" spans="1:18" ht="16" thickBot="1" x14ac:dyDescent="0.4"/>
    <row r="91" spans="1:18" ht="16" thickBot="1" x14ac:dyDescent="0.4">
      <c r="A91" s="135" t="s">
        <v>447</v>
      </c>
      <c r="B91" s="190">
        <v>25</v>
      </c>
    </row>
    <row r="92" spans="1:18" ht="16" thickBot="1" x14ac:dyDescent="0.4"/>
    <row r="93" spans="1:18" x14ac:dyDescent="0.35">
      <c r="A93" s="5" t="s">
        <v>10</v>
      </c>
      <c r="B93" s="32" t="s">
        <v>55</v>
      </c>
      <c r="C93" s="33" t="s">
        <v>56</v>
      </c>
    </row>
    <row r="94" spans="1:18" x14ac:dyDescent="0.35">
      <c r="A94" s="96" t="s">
        <v>46</v>
      </c>
      <c r="B94" s="189">
        <v>23</v>
      </c>
      <c r="C94" s="103">
        <f>(B94/25)*100</f>
        <v>92</v>
      </c>
    </row>
    <row r="95" spans="1:18" x14ac:dyDescent="0.35">
      <c r="A95" s="96" t="s">
        <v>47</v>
      </c>
      <c r="B95" s="189">
        <v>1</v>
      </c>
      <c r="C95" s="103">
        <f t="shared" ref="C95:C113" si="55">(B95/25)*100</f>
        <v>4</v>
      </c>
    </row>
    <row r="96" spans="1:18" x14ac:dyDescent="0.35">
      <c r="A96" s="96" t="s">
        <v>233</v>
      </c>
      <c r="B96" s="189">
        <v>0</v>
      </c>
      <c r="C96" s="103">
        <f t="shared" si="55"/>
        <v>0</v>
      </c>
    </row>
    <row r="97" spans="1:3" x14ac:dyDescent="0.35">
      <c r="A97" s="96" t="s">
        <v>300</v>
      </c>
      <c r="B97" s="189">
        <v>0</v>
      </c>
      <c r="C97" s="103">
        <f t="shared" si="55"/>
        <v>0</v>
      </c>
    </row>
    <row r="98" spans="1:3" x14ac:dyDescent="0.35">
      <c r="A98" s="96" t="s">
        <v>234</v>
      </c>
      <c r="B98" s="189">
        <v>0</v>
      </c>
      <c r="C98" s="103">
        <f t="shared" si="55"/>
        <v>0</v>
      </c>
    </row>
    <row r="99" spans="1:3" x14ac:dyDescent="0.35">
      <c r="A99" s="96" t="s">
        <v>235</v>
      </c>
      <c r="B99" s="189">
        <v>0</v>
      </c>
      <c r="C99" s="103">
        <f t="shared" si="55"/>
        <v>0</v>
      </c>
    </row>
    <row r="100" spans="1:3" x14ac:dyDescent="0.35">
      <c r="A100" s="96" t="s">
        <v>236</v>
      </c>
      <c r="B100" s="189">
        <v>0</v>
      </c>
      <c r="C100" s="103">
        <f t="shared" si="55"/>
        <v>0</v>
      </c>
    </row>
    <row r="101" spans="1:3" x14ac:dyDescent="0.35">
      <c r="A101" s="96" t="s">
        <v>237</v>
      </c>
      <c r="B101" s="189">
        <v>0</v>
      </c>
      <c r="C101" s="103">
        <f t="shared" si="55"/>
        <v>0</v>
      </c>
    </row>
    <row r="102" spans="1:3" x14ac:dyDescent="0.35">
      <c r="A102" s="96" t="s">
        <v>225</v>
      </c>
      <c r="B102" s="189">
        <v>0</v>
      </c>
      <c r="C102" s="103">
        <f t="shared" si="55"/>
        <v>0</v>
      </c>
    </row>
    <row r="103" spans="1:3" x14ac:dyDescent="0.35">
      <c r="A103" s="96" t="s">
        <v>226</v>
      </c>
      <c r="B103" s="189">
        <v>0</v>
      </c>
      <c r="C103" s="103">
        <f t="shared" si="55"/>
        <v>0</v>
      </c>
    </row>
    <row r="104" spans="1:3" x14ac:dyDescent="0.35">
      <c r="A104" s="96" t="s">
        <v>227</v>
      </c>
      <c r="B104" s="189">
        <v>0</v>
      </c>
      <c r="C104" s="103">
        <f t="shared" si="55"/>
        <v>0</v>
      </c>
    </row>
    <row r="105" spans="1:3" x14ac:dyDescent="0.35">
      <c r="A105" s="96" t="s">
        <v>228</v>
      </c>
      <c r="B105" s="189">
        <v>0</v>
      </c>
      <c r="C105" s="103">
        <f t="shared" si="55"/>
        <v>0</v>
      </c>
    </row>
    <row r="106" spans="1:3" x14ac:dyDescent="0.35">
      <c r="A106" s="96" t="s">
        <v>238</v>
      </c>
      <c r="B106" s="189">
        <v>0</v>
      </c>
      <c r="C106" s="103">
        <f t="shared" si="55"/>
        <v>0</v>
      </c>
    </row>
    <row r="107" spans="1:3" x14ac:dyDescent="0.35">
      <c r="A107" s="96" t="s">
        <v>229</v>
      </c>
      <c r="B107" s="189">
        <v>0</v>
      </c>
      <c r="C107" s="103">
        <f t="shared" si="55"/>
        <v>0</v>
      </c>
    </row>
    <row r="108" spans="1:3" x14ac:dyDescent="0.35">
      <c r="A108" s="96" t="s">
        <v>230</v>
      </c>
      <c r="B108" s="189">
        <v>0</v>
      </c>
      <c r="C108" s="103">
        <f t="shared" si="55"/>
        <v>0</v>
      </c>
    </row>
    <row r="109" spans="1:3" x14ac:dyDescent="0.35">
      <c r="A109" s="96" t="s">
        <v>239</v>
      </c>
      <c r="B109" s="189">
        <v>0</v>
      </c>
      <c r="C109" s="103">
        <f t="shared" si="55"/>
        <v>0</v>
      </c>
    </row>
    <row r="110" spans="1:3" x14ac:dyDescent="0.35">
      <c r="A110" s="96" t="s">
        <v>231</v>
      </c>
      <c r="B110" s="189">
        <v>0</v>
      </c>
      <c r="C110" s="103">
        <f t="shared" si="55"/>
        <v>0</v>
      </c>
    </row>
    <row r="111" spans="1:3" x14ac:dyDescent="0.35">
      <c r="A111" s="96" t="s">
        <v>240</v>
      </c>
      <c r="B111" s="189">
        <v>0</v>
      </c>
      <c r="C111" s="103">
        <f t="shared" si="55"/>
        <v>0</v>
      </c>
    </row>
    <row r="112" spans="1:3" x14ac:dyDescent="0.35">
      <c r="A112" s="96" t="s">
        <v>53</v>
      </c>
      <c r="B112" s="189">
        <v>1</v>
      </c>
      <c r="C112" s="103">
        <f t="shared" si="55"/>
        <v>4</v>
      </c>
    </row>
    <row r="113" spans="1:3" x14ac:dyDescent="0.35">
      <c r="A113" s="142" t="s">
        <v>263</v>
      </c>
      <c r="B113" s="137">
        <v>0</v>
      </c>
      <c r="C113" s="143">
        <f t="shared" si="55"/>
        <v>0</v>
      </c>
    </row>
    <row r="114" spans="1:3" ht="16" thickBot="1" x14ac:dyDescent="0.4">
      <c r="A114" s="97" t="s">
        <v>7</v>
      </c>
      <c r="B114" s="101">
        <f>SUM(B94:B112)</f>
        <v>25</v>
      </c>
      <c r="C114" s="102">
        <f>SUM(C94:C112)</f>
        <v>100</v>
      </c>
    </row>
    <row r="115" spans="1:3" ht="16" thickBot="1" x14ac:dyDescent="0.4"/>
    <row r="116" spans="1:3" x14ac:dyDescent="0.35">
      <c r="A116" s="5" t="s">
        <v>19</v>
      </c>
      <c r="B116" s="32" t="s">
        <v>55</v>
      </c>
      <c r="C116" s="33" t="s">
        <v>56</v>
      </c>
    </row>
    <row r="117" spans="1:3" x14ac:dyDescent="0.35">
      <c r="A117" s="96" t="s">
        <v>150</v>
      </c>
      <c r="B117" s="189">
        <v>0</v>
      </c>
      <c r="C117" s="103">
        <f>(B117/25)*100</f>
        <v>0</v>
      </c>
    </row>
    <row r="118" spans="1:3" x14ac:dyDescent="0.35">
      <c r="A118" s="96" t="s">
        <v>151</v>
      </c>
      <c r="B118" s="189">
        <v>3</v>
      </c>
      <c r="C118" s="103">
        <f t="shared" ref="C118:C124" si="56">(B118/25)*100</f>
        <v>12</v>
      </c>
    </row>
    <row r="119" spans="1:3" x14ac:dyDescent="0.35">
      <c r="A119" s="96" t="s">
        <v>152</v>
      </c>
      <c r="B119" s="189">
        <v>3</v>
      </c>
      <c r="C119" s="103">
        <f t="shared" si="56"/>
        <v>12</v>
      </c>
    </row>
    <row r="120" spans="1:3" x14ac:dyDescent="0.35">
      <c r="A120" s="96" t="s">
        <v>153</v>
      </c>
      <c r="B120" s="189">
        <v>4</v>
      </c>
      <c r="C120" s="103">
        <f t="shared" si="56"/>
        <v>16</v>
      </c>
    </row>
    <row r="121" spans="1:3" x14ac:dyDescent="0.35">
      <c r="A121" s="96" t="s">
        <v>154</v>
      </c>
      <c r="B121" s="189">
        <v>9</v>
      </c>
      <c r="C121" s="103">
        <f t="shared" si="56"/>
        <v>36</v>
      </c>
    </row>
    <row r="122" spans="1:3" x14ac:dyDescent="0.35">
      <c r="A122" s="96" t="s">
        <v>155</v>
      </c>
      <c r="B122" s="189">
        <v>4</v>
      </c>
      <c r="C122" s="103">
        <f t="shared" si="56"/>
        <v>16</v>
      </c>
    </row>
    <row r="123" spans="1:3" x14ac:dyDescent="0.35">
      <c r="A123" s="96" t="s">
        <v>141</v>
      </c>
      <c r="B123" s="189">
        <v>2</v>
      </c>
      <c r="C123" s="103">
        <f t="shared" si="56"/>
        <v>8</v>
      </c>
    </row>
    <row r="124" spans="1:3" x14ac:dyDescent="0.35">
      <c r="A124" s="96" t="s">
        <v>18</v>
      </c>
      <c r="B124" s="189">
        <v>0</v>
      </c>
      <c r="C124" s="103">
        <f t="shared" si="56"/>
        <v>0</v>
      </c>
    </row>
    <row r="125" spans="1:3" ht="16" thickBot="1" x14ac:dyDescent="0.4">
      <c r="A125" s="97" t="s">
        <v>7</v>
      </c>
      <c r="B125" s="101">
        <f>SUM(B117:B124)</f>
        <v>25</v>
      </c>
      <c r="C125" s="102">
        <f>SUM(C117:C124)</f>
        <v>100</v>
      </c>
    </row>
    <row r="126" spans="1:3" ht="16" thickBot="1" x14ac:dyDescent="0.4"/>
    <row r="127" spans="1:3" x14ac:dyDescent="0.35">
      <c r="A127" s="5" t="s">
        <v>213</v>
      </c>
      <c r="B127" s="32" t="s">
        <v>55</v>
      </c>
      <c r="C127" s="33" t="s">
        <v>56</v>
      </c>
    </row>
    <row r="128" spans="1:3" x14ac:dyDescent="0.35">
      <c r="A128" s="96" t="s">
        <v>20</v>
      </c>
      <c r="B128" s="189">
        <v>10</v>
      </c>
      <c r="C128" s="103">
        <f>(B128/25)*100</f>
        <v>40</v>
      </c>
    </row>
    <row r="129" spans="1:3" x14ac:dyDescent="0.35">
      <c r="A129" s="96" t="s">
        <v>21</v>
      </c>
      <c r="B129" s="189">
        <v>15</v>
      </c>
      <c r="C129" s="103">
        <f t="shared" ref="C129:C130" si="57">(B129/25)*100</f>
        <v>60</v>
      </c>
    </row>
    <row r="130" spans="1:3" x14ac:dyDescent="0.35">
      <c r="A130" s="96" t="s">
        <v>385</v>
      </c>
      <c r="B130" s="189">
        <v>0</v>
      </c>
      <c r="C130" s="103">
        <f t="shared" si="57"/>
        <v>0</v>
      </c>
    </row>
    <row r="131" spans="1:3" ht="16" thickBot="1" x14ac:dyDescent="0.4">
      <c r="A131" s="97" t="s">
        <v>7</v>
      </c>
      <c r="B131" s="101">
        <f>SUM(B128:B130)</f>
        <v>25</v>
      </c>
      <c r="C131" s="102">
        <f>SUM(C128:C130)</f>
        <v>100</v>
      </c>
    </row>
    <row r="132" spans="1:3" ht="16" thickBot="1" x14ac:dyDescent="0.4"/>
    <row r="133" spans="1:3" x14ac:dyDescent="0.35">
      <c r="A133" s="5" t="s">
        <v>30</v>
      </c>
      <c r="B133" s="32" t="s">
        <v>55</v>
      </c>
      <c r="C133" s="33" t="s">
        <v>56</v>
      </c>
    </row>
    <row r="134" spans="1:3" x14ac:dyDescent="0.35">
      <c r="A134" s="96" t="s">
        <v>23</v>
      </c>
      <c r="B134" s="189">
        <v>2</v>
      </c>
      <c r="C134" s="103">
        <f>(B134/25)*100</f>
        <v>8</v>
      </c>
    </row>
    <row r="135" spans="1:3" x14ac:dyDescent="0.35">
      <c r="A135" s="96" t="s">
        <v>24</v>
      </c>
      <c r="B135" s="189">
        <v>18</v>
      </c>
      <c r="C135" s="103">
        <f t="shared" ref="C135:C139" si="58">(B135/25)*100</f>
        <v>72</v>
      </c>
    </row>
    <row r="136" spans="1:3" x14ac:dyDescent="0.35">
      <c r="A136" s="96" t="s">
        <v>25</v>
      </c>
      <c r="B136" s="189">
        <v>0</v>
      </c>
      <c r="C136" s="103">
        <f t="shared" si="58"/>
        <v>0</v>
      </c>
    </row>
    <row r="137" spans="1:3" x14ac:dyDescent="0.35">
      <c r="A137" s="96" t="s">
        <v>26</v>
      </c>
      <c r="B137" s="189">
        <v>1</v>
      </c>
      <c r="C137" s="103">
        <f t="shared" si="58"/>
        <v>4</v>
      </c>
    </row>
    <row r="138" spans="1:3" x14ac:dyDescent="0.35">
      <c r="A138" s="96" t="s">
        <v>441</v>
      </c>
      <c r="B138" s="189">
        <v>0</v>
      </c>
      <c r="C138" s="103">
        <f t="shared" si="58"/>
        <v>0</v>
      </c>
    </row>
    <row r="139" spans="1:3" x14ac:dyDescent="0.35">
      <c r="A139" s="96" t="s">
        <v>272</v>
      </c>
      <c r="B139" s="189">
        <v>4</v>
      </c>
      <c r="C139" s="103">
        <f t="shared" si="58"/>
        <v>16</v>
      </c>
    </row>
    <row r="140" spans="1:3" ht="16" thickBot="1" x14ac:dyDescent="0.4">
      <c r="A140" s="97" t="s">
        <v>7</v>
      </c>
      <c r="B140" s="101">
        <f>SUM(B134:B139)</f>
        <v>25</v>
      </c>
      <c r="C140" s="102">
        <f>SUM(C134:C139)</f>
        <v>100</v>
      </c>
    </row>
    <row r="141" spans="1:3" ht="16" thickBot="1" x14ac:dyDescent="0.4"/>
    <row r="142" spans="1:3" x14ac:dyDescent="0.35">
      <c r="A142" s="5" t="s">
        <v>41</v>
      </c>
      <c r="B142" s="32" t="s">
        <v>55</v>
      </c>
      <c r="C142" s="33" t="s">
        <v>56</v>
      </c>
    </row>
    <row r="143" spans="1:3" x14ac:dyDescent="0.35">
      <c r="A143" s="96" t="s">
        <v>243</v>
      </c>
      <c r="B143" s="189">
        <v>0</v>
      </c>
      <c r="C143" s="103">
        <f>(B143/25)*100</f>
        <v>0</v>
      </c>
    </row>
    <row r="144" spans="1:3" x14ac:dyDescent="0.35">
      <c r="A144" s="96" t="s">
        <v>244</v>
      </c>
      <c r="B144" s="189">
        <v>5</v>
      </c>
      <c r="C144" s="103">
        <f t="shared" ref="C144:C154" si="59">(B144/25)*100</f>
        <v>20</v>
      </c>
    </row>
    <row r="145" spans="1:3" x14ac:dyDescent="0.35">
      <c r="A145" s="96" t="s">
        <v>32</v>
      </c>
      <c r="B145" s="189">
        <v>0</v>
      </c>
      <c r="C145" s="103">
        <f t="shared" si="59"/>
        <v>0</v>
      </c>
    </row>
    <row r="146" spans="1:3" x14ac:dyDescent="0.35">
      <c r="A146" s="96" t="s">
        <v>245</v>
      </c>
      <c r="B146" s="189">
        <v>12</v>
      </c>
      <c r="C146" s="103">
        <f t="shared" si="59"/>
        <v>48</v>
      </c>
    </row>
    <row r="147" spans="1:3" x14ac:dyDescent="0.35">
      <c r="A147" s="96" t="s">
        <v>266</v>
      </c>
      <c r="B147" s="189">
        <v>0</v>
      </c>
      <c r="C147" s="103">
        <f t="shared" si="59"/>
        <v>0</v>
      </c>
    </row>
    <row r="148" spans="1:3" x14ac:dyDescent="0.35">
      <c r="A148" s="96" t="s">
        <v>246</v>
      </c>
      <c r="B148" s="189">
        <v>1</v>
      </c>
      <c r="C148" s="103">
        <f t="shared" si="59"/>
        <v>4</v>
      </c>
    </row>
    <row r="149" spans="1:3" x14ac:dyDescent="0.35">
      <c r="A149" s="96" t="s">
        <v>247</v>
      </c>
      <c r="B149" s="189">
        <v>0</v>
      </c>
      <c r="C149" s="103">
        <f t="shared" si="59"/>
        <v>0</v>
      </c>
    </row>
    <row r="150" spans="1:3" x14ac:dyDescent="0.35">
      <c r="A150" s="96" t="s">
        <v>248</v>
      </c>
      <c r="B150" s="189">
        <v>0</v>
      </c>
      <c r="C150" s="103">
        <f t="shared" si="59"/>
        <v>0</v>
      </c>
    </row>
    <row r="151" spans="1:3" x14ac:dyDescent="0.35">
      <c r="A151" s="96" t="s">
        <v>389</v>
      </c>
      <c r="B151" s="189">
        <v>0</v>
      </c>
      <c r="C151" s="103">
        <f t="shared" si="59"/>
        <v>0</v>
      </c>
    </row>
    <row r="152" spans="1:3" x14ac:dyDescent="0.35">
      <c r="A152" s="96" t="s">
        <v>250</v>
      </c>
      <c r="B152" s="189">
        <v>0</v>
      </c>
      <c r="C152" s="103">
        <f t="shared" si="59"/>
        <v>0</v>
      </c>
    </row>
    <row r="153" spans="1:3" x14ac:dyDescent="0.35">
      <c r="A153" s="96" t="s">
        <v>251</v>
      </c>
      <c r="B153" s="189">
        <v>1</v>
      </c>
      <c r="C153" s="103">
        <f t="shared" si="59"/>
        <v>4</v>
      </c>
    </row>
    <row r="154" spans="1:3" x14ac:dyDescent="0.35">
      <c r="A154" s="96" t="s">
        <v>272</v>
      </c>
      <c r="B154" s="189">
        <v>6</v>
      </c>
      <c r="C154" s="103">
        <f t="shared" si="59"/>
        <v>24</v>
      </c>
    </row>
    <row r="155" spans="1:3" ht="16" thickBot="1" x14ac:dyDescent="0.4">
      <c r="A155" s="97" t="s">
        <v>7</v>
      </c>
      <c r="B155" s="101">
        <f>SUM(B143:B154)</f>
        <v>25</v>
      </c>
      <c r="C155" s="102">
        <f>SUM(C143:C154)</f>
        <v>100</v>
      </c>
    </row>
    <row r="156" spans="1:3" ht="16" thickBot="1" x14ac:dyDescent="0.4"/>
    <row r="157" spans="1:3" x14ac:dyDescent="0.35">
      <c r="A157" s="5" t="s">
        <v>45</v>
      </c>
      <c r="B157" s="32" t="s">
        <v>55</v>
      </c>
      <c r="C157" s="33" t="s">
        <v>56</v>
      </c>
    </row>
    <row r="158" spans="1:3" x14ac:dyDescent="0.35">
      <c r="A158" s="96" t="s">
        <v>275</v>
      </c>
      <c r="B158" s="189">
        <v>0</v>
      </c>
      <c r="C158" s="103">
        <f>(B158/25)*100</f>
        <v>0</v>
      </c>
    </row>
    <row r="159" spans="1:3" x14ac:dyDescent="0.35">
      <c r="A159" s="96" t="s">
        <v>279</v>
      </c>
      <c r="B159" s="189">
        <v>0</v>
      </c>
      <c r="C159" s="103">
        <f t="shared" ref="C159:C169" si="60">(B159/25)*100</f>
        <v>0</v>
      </c>
    </row>
    <row r="160" spans="1:3" x14ac:dyDescent="0.35">
      <c r="A160" s="96" t="s">
        <v>252</v>
      </c>
      <c r="B160" s="189">
        <v>1</v>
      </c>
      <c r="C160" s="103">
        <f t="shared" si="60"/>
        <v>4</v>
      </c>
    </row>
    <row r="161" spans="1:3" x14ac:dyDescent="0.35">
      <c r="A161" s="96" t="s">
        <v>276</v>
      </c>
      <c r="B161" s="189">
        <v>0</v>
      </c>
      <c r="C161" s="103">
        <f t="shared" si="60"/>
        <v>0</v>
      </c>
    </row>
    <row r="162" spans="1:3" x14ac:dyDescent="0.35">
      <c r="A162" s="96" t="s">
        <v>391</v>
      </c>
      <c r="B162" s="189">
        <v>0</v>
      </c>
      <c r="C162" s="103">
        <f t="shared" si="60"/>
        <v>0</v>
      </c>
    </row>
    <row r="163" spans="1:3" x14ac:dyDescent="0.35">
      <c r="A163" s="96" t="s">
        <v>442</v>
      </c>
      <c r="B163" s="189">
        <v>3</v>
      </c>
      <c r="C163" s="103">
        <f t="shared" si="60"/>
        <v>12</v>
      </c>
    </row>
    <row r="164" spans="1:3" x14ac:dyDescent="0.35">
      <c r="A164" s="96" t="s">
        <v>254</v>
      </c>
      <c r="B164" s="189">
        <v>5</v>
      </c>
      <c r="C164" s="103">
        <f t="shared" si="60"/>
        <v>20</v>
      </c>
    </row>
    <row r="165" spans="1:3" x14ac:dyDescent="0.35">
      <c r="A165" s="96" t="s">
        <v>277</v>
      </c>
      <c r="B165" s="189">
        <v>0</v>
      </c>
      <c r="C165" s="103">
        <f t="shared" si="60"/>
        <v>0</v>
      </c>
    </row>
    <row r="166" spans="1:3" x14ac:dyDescent="0.35">
      <c r="A166" s="96" t="s">
        <v>146</v>
      </c>
      <c r="B166" s="189">
        <v>13</v>
      </c>
      <c r="C166" s="103">
        <f t="shared" si="60"/>
        <v>52</v>
      </c>
    </row>
    <row r="167" spans="1:3" x14ac:dyDescent="0.35">
      <c r="A167" s="96" t="s">
        <v>278</v>
      </c>
      <c r="B167" s="189">
        <v>0</v>
      </c>
      <c r="C167" s="103">
        <f t="shared" si="60"/>
        <v>0</v>
      </c>
    </row>
    <row r="168" spans="1:3" x14ac:dyDescent="0.35">
      <c r="A168" s="96" t="s">
        <v>117</v>
      </c>
      <c r="B168" s="189">
        <v>1</v>
      </c>
      <c r="C168" s="103">
        <f t="shared" si="60"/>
        <v>4</v>
      </c>
    </row>
    <row r="169" spans="1:3" x14ac:dyDescent="0.35">
      <c r="A169" s="96" t="s">
        <v>272</v>
      </c>
      <c r="B169" s="189">
        <v>2</v>
      </c>
      <c r="C169" s="103">
        <f t="shared" si="60"/>
        <v>8</v>
      </c>
    </row>
    <row r="170" spans="1:3" ht="16" thickBot="1" x14ac:dyDescent="0.4">
      <c r="A170" s="97" t="s">
        <v>7</v>
      </c>
      <c r="B170" s="101">
        <f>SUM(B158:B169)</f>
        <v>25</v>
      </c>
      <c r="C170" s="102">
        <f>SUM(C158:C169)</f>
        <v>100</v>
      </c>
    </row>
  </sheetData>
  <mergeCells count="28">
    <mergeCell ref="B42:F42"/>
    <mergeCell ref="G42:K42"/>
    <mergeCell ref="L42:P42"/>
    <mergeCell ref="Q42:R42"/>
    <mergeCell ref="B75:F75"/>
    <mergeCell ref="G75:K75"/>
    <mergeCell ref="L75:P75"/>
    <mergeCell ref="Q75:R75"/>
    <mergeCell ref="B49:F49"/>
    <mergeCell ref="G49:K49"/>
    <mergeCell ref="L49:P49"/>
    <mergeCell ref="Q49:R49"/>
    <mergeCell ref="B59:F59"/>
    <mergeCell ref="G59:K59"/>
    <mergeCell ref="L59:P59"/>
    <mergeCell ref="Q59:R59"/>
    <mergeCell ref="Q6:R6"/>
    <mergeCell ref="G6:K6"/>
    <mergeCell ref="L6:P6"/>
    <mergeCell ref="B30:F30"/>
    <mergeCell ref="B1:C1"/>
    <mergeCell ref="B2:C2"/>
    <mergeCell ref="B3:C3"/>
    <mergeCell ref="B4:C4"/>
    <mergeCell ref="B6:F6"/>
    <mergeCell ref="G30:K30"/>
    <mergeCell ref="L30:P30"/>
    <mergeCell ref="Q30:R30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000E54-E617-4267-84A1-76479C653D63}">
  <dimension ref="A1:K54"/>
  <sheetViews>
    <sheetView zoomScale="60" zoomScaleNormal="60" workbookViewId="0"/>
  </sheetViews>
  <sheetFormatPr defaultRowHeight="15.5" x14ac:dyDescent="0.35"/>
  <cols>
    <col min="1" max="1" width="28.81640625" style="28" customWidth="1"/>
    <col min="2" max="2" width="19" style="28" customWidth="1"/>
    <col min="3" max="3" width="11.7265625" style="28" customWidth="1"/>
    <col min="4" max="4" width="32.7265625" style="28" customWidth="1"/>
    <col min="5" max="5" width="11.1796875" style="28" customWidth="1"/>
    <col min="6" max="6" width="8.7265625" style="28"/>
    <col min="7" max="7" width="34.6328125" style="28" customWidth="1"/>
    <col min="8" max="8" width="19" style="28" customWidth="1"/>
    <col min="9" max="9" width="12.54296875" style="28" customWidth="1"/>
    <col min="10" max="10" width="32.6328125" style="28" customWidth="1"/>
    <col min="11" max="11" width="11.90625" style="28" customWidth="1"/>
    <col min="12" max="16384" width="8.7265625" style="28"/>
  </cols>
  <sheetData>
    <row r="1" spans="1:11" x14ac:dyDescent="0.35">
      <c r="A1" s="220" t="s">
        <v>453</v>
      </c>
      <c r="B1" s="221">
        <v>224</v>
      </c>
      <c r="G1" s="5" t="s">
        <v>213</v>
      </c>
      <c r="H1" s="32" t="s">
        <v>463</v>
      </c>
      <c r="I1" s="32" t="s">
        <v>56</v>
      </c>
      <c r="J1" s="32" t="s">
        <v>464</v>
      </c>
      <c r="K1" s="33" t="s">
        <v>56</v>
      </c>
    </row>
    <row r="2" spans="1:11" x14ac:dyDescent="0.35">
      <c r="A2" s="222" t="s">
        <v>454</v>
      </c>
      <c r="B2" s="223">
        <v>984</v>
      </c>
      <c r="G2" s="96" t="s">
        <v>20</v>
      </c>
      <c r="H2" s="214">
        <v>1008</v>
      </c>
      <c r="I2" s="140">
        <f>(H2/2140)*100</f>
        <v>47.102803738317753</v>
      </c>
      <c r="J2" s="189">
        <v>174</v>
      </c>
      <c r="K2" s="103">
        <f>(J2/279)*100</f>
        <v>62.365591397849464</v>
      </c>
    </row>
    <row r="3" spans="1:11" x14ac:dyDescent="0.35">
      <c r="A3" s="222" t="s">
        <v>455</v>
      </c>
      <c r="B3" s="223">
        <v>728</v>
      </c>
      <c r="G3" s="96" t="s">
        <v>21</v>
      </c>
      <c r="H3" s="214">
        <v>1071</v>
      </c>
      <c r="I3" s="140">
        <f t="shared" ref="I3:I6" si="0">(H3/2140)*100</f>
        <v>50.046728971962615</v>
      </c>
      <c r="J3" s="189">
        <v>101</v>
      </c>
      <c r="K3" s="103">
        <f t="shared" ref="K3:K6" si="1">(J3/279)*100</f>
        <v>36.200716845878134</v>
      </c>
    </row>
    <row r="4" spans="1:11" x14ac:dyDescent="0.35">
      <c r="A4" s="222" t="s">
        <v>460</v>
      </c>
      <c r="B4" s="223">
        <v>144</v>
      </c>
      <c r="G4" s="96" t="s">
        <v>18</v>
      </c>
      <c r="H4" s="214">
        <v>6</v>
      </c>
      <c r="I4" s="140">
        <f t="shared" si="0"/>
        <v>0.28037383177570091</v>
      </c>
      <c r="J4" s="189">
        <v>2</v>
      </c>
      <c r="K4" s="103">
        <f t="shared" si="1"/>
        <v>0.71684587813620071</v>
      </c>
    </row>
    <row r="5" spans="1:11" x14ac:dyDescent="0.35">
      <c r="A5" s="222" t="s">
        <v>456</v>
      </c>
      <c r="B5" s="223">
        <v>2</v>
      </c>
      <c r="G5" s="96" t="s">
        <v>383</v>
      </c>
      <c r="H5" s="214">
        <v>22</v>
      </c>
      <c r="I5" s="140">
        <f t="shared" si="0"/>
        <v>1.0280373831775702</v>
      </c>
      <c r="J5" s="189">
        <v>2</v>
      </c>
      <c r="K5" s="103">
        <f t="shared" si="1"/>
        <v>0.71684587813620071</v>
      </c>
    </row>
    <row r="6" spans="1:11" x14ac:dyDescent="0.35">
      <c r="A6" s="222" t="s">
        <v>457</v>
      </c>
      <c r="B6" s="223">
        <v>44</v>
      </c>
      <c r="G6" s="96" t="s">
        <v>117</v>
      </c>
      <c r="H6" s="214">
        <v>33</v>
      </c>
      <c r="I6" s="140">
        <f t="shared" si="0"/>
        <v>1.542056074766355</v>
      </c>
      <c r="J6" s="189">
        <v>0</v>
      </c>
      <c r="K6" s="103">
        <f t="shared" si="1"/>
        <v>0</v>
      </c>
    </row>
    <row r="7" spans="1:11" ht="16" thickBot="1" x14ac:dyDescent="0.4">
      <c r="A7" s="222" t="s">
        <v>461</v>
      </c>
      <c r="B7" s="223">
        <v>14</v>
      </c>
      <c r="G7" s="97" t="s">
        <v>7</v>
      </c>
      <c r="H7" s="215">
        <f>SUM(H2:H6)</f>
        <v>2140</v>
      </c>
      <c r="I7" s="101">
        <f t="shared" ref="I7:K7" si="2">SUM(I2:I6)</f>
        <v>100</v>
      </c>
      <c r="J7" s="101">
        <f t="shared" si="2"/>
        <v>279</v>
      </c>
      <c r="K7" s="216">
        <f t="shared" si="2"/>
        <v>100</v>
      </c>
    </row>
    <row r="8" spans="1:11" ht="16" thickBot="1" x14ac:dyDescent="0.4">
      <c r="A8" s="222" t="s">
        <v>458</v>
      </c>
      <c r="B8" s="223">
        <v>124</v>
      </c>
    </row>
    <row r="9" spans="1:11" x14ac:dyDescent="0.35">
      <c r="A9" s="222" t="s">
        <v>459</v>
      </c>
      <c r="B9" s="223">
        <v>155</v>
      </c>
      <c r="G9" s="5" t="s">
        <v>30</v>
      </c>
      <c r="H9" s="32" t="s">
        <v>463</v>
      </c>
      <c r="I9" s="32" t="s">
        <v>56</v>
      </c>
      <c r="J9" s="32" t="s">
        <v>464</v>
      </c>
      <c r="K9" s="33" t="s">
        <v>56</v>
      </c>
    </row>
    <row r="10" spans="1:11" ht="16" thickBot="1" x14ac:dyDescent="0.4">
      <c r="A10" s="97" t="s">
        <v>7</v>
      </c>
      <c r="B10" s="145">
        <f>SUM(B1:B9)</f>
        <v>2419</v>
      </c>
      <c r="G10" s="96" t="s">
        <v>23</v>
      </c>
      <c r="H10" s="214">
        <v>24</v>
      </c>
      <c r="I10" s="140">
        <f>(H10/2140)*100</f>
        <v>1.1214953271028036</v>
      </c>
      <c r="J10" s="189">
        <v>2</v>
      </c>
      <c r="K10" s="103">
        <f>(J10/279)*100</f>
        <v>0.71684587813620071</v>
      </c>
    </row>
    <row r="11" spans="1:11" ht="16" thickBot="1" x14ac:dyDescent="0.4">
      <c r="G11" s="96" t="s">
        <v>24</v>
      </c>
      <c r="H11" s="214">
        <v>606</v>
      </c>
      <c r="I11" s="140">
        <f t="shared" ref="I11:I15" si="3">(H11/2140)*100</f>
        <v>28.317757009345794</v>
      </c>
      <c r="J11" s="189">
        <v>145</v>
      </c>
      <c r="K11" s="103">
        <f t="shared" ref="K11:K15" si="4">(J11/279)*100</f>
        <v>51.971326164874554</v>
      </c>
    </row>
    <row r="12" spans="1:11" x14ac:dyDescent="0.35">
      <c r="A12" s="5" t="s">
        <v>10</v>
      </c>
      <c r="B12" s="32" t="s">
        <v>463</v>
      </c>
      <c r="C12" s="32" t="s">
        <v>56</v>
      </c>
      <c r="D12" s="32" t="s">
        <v>464</v>
      </c>
      <c r="E12" s="33" t="s">
        <v>56</v>
      </c>
      <c r="G12" s="96" t="s">
        <v>25</v>
      </c>
      <c r="H12" s="214">
        <v>7</v>
      </c>
      <c r="I12" s="140">
        <f t="shared" si="3"/>
        <v>0.32710280373831779</v>
      </c>
      <c r="J12" s="189">
        <v>2</v>
      </c>
      <c r="K12" s="103">
        <f t="shared" si="4"/>
        <v>0.71684587813620071</v>
      </c>
    </row>
    <row r="13" spans="1:11" x14ac:dyDescent="0.35">
      <c r="A13" s="96" t="s">
        <v>46</v>
      </c>
      <c r="B13" s="214">
        <v>1359</v>
      </c>
      <c r="C13" s="132">
        <f>(B13/2140)*100</f>
        <v>63.504672897196258</v>
      </c>
      <c r="D13" s="214">
        <v>220</v>
      </c>
      <c r="E13" s="103">
        <f>(D13/279)*100</f>
        <v>78.853046594982075</v>
      </c>
      <c r="G13" s="96" t="s">
        <v>26</v>
      </c>
      <c r="H13" s="214">
        <v>4</v>
      </c>
      <c r="I13" s="140">
        <f t="shared" si="3"/>
        <v>0.18691588785046731</v>
      </c>
      <c r="J13" s="189">
        <v>0</v>
      </c>
      <c r="K13" s="103">
        <f t="shared" si="4"/>
        <v>0</v>
      </c>
    </row>
    <row r="14" spans="1:11" x14ac:dyDescent="0.35">
      <c r="A14" s="96" t="s">
        <v>47</v>
      </c>
      <c r="B14" s="214">
        <v>11</v>
      </c>
      <c r="C14" s="132">
        <f t="shared" ref="C14:C31" si="5">(B14/2140)*100</f>
        <v>0.5140186915887851</v>
      </c>
      <c r="D14" s="214">
        <v>4</v>
      </c>
      <c r="E14" s="103">
        <f t="shared" ref="E14:E31" si="6">(D14/279)*100</f>
        <v>1.4336917562724014</v>
      </c>
      <c r="G14" s="96" t="s">
        <v>465</v>
      </c>
      <c r="H14" s="214">
        <v>4</v>
      </c>
      <c r="I14" s="140">
        <f t="shared" si="3"/>
        <v>0.18691588785046731</v>
      </c>
      <c r="J14" s="189">
        <v>1</v>
      </c>
      <c r="K14" s="103">
        <f t="shared" si="4"/>
        <v>0.35842293906810035</v>
      </c>
    </row>
    <row r="15" spans="1:11" x14ac:dyDescent="0.35">
      <c r="A15" s="96" t="s">
        <v>233</v>
      </c>
      <c r="B15" s="214">
        <v>132</v>
      </c>
      <c r="C15" s="132">
        <f t="shared" si="5"/>
        <v>6.1682242990654199</v>
      </c>
      <c r="D15" s="214">
        <v>9</v>
      </c>
      <c r="E15" s="103">
        <f t="shared" si="6"/>
        <v>3.225806451612903</v>
      </c>
      <c r="G15" s="96" t="s">
        <v>272</v>
      </c>
      <c r="H15" s="214">
        <v>1495</v>
      </c>
      <c r="I15" s="140">
        <f t="shared" si="3"/>
        <v>69.859813084112147</v>
      </c>
      <c r="J15" s="189">
        <v>129</v>
      </c>
      <c r="K15" s="103">
        <f t="shared" si="4"/>
        <v>46.236559139784944</v>
      </c>
    </row>
    <row r="16" spans="1:11" ht="16" thickBot="1" x14ac:dyDescent="0.4">
      <c r="A16" s="96" t="s">
        <v>234</v>
      </c>
      <c r="B16" s="214">
        <v>13</v>
      </c>
      <c r="C16" s="132">
        <f t="shared" si="5"/>
        <v>0.60747663551401865</v>
      </c>
      <c r="D16" s="214">
        <v>3</v>
      </c>
      <c r="E16" s="103">
        <f t="shared" si="6"/>
        <v>1.0752688172043012</v>
      </c>
      <c r="G16" s="97" t="s">
        <v>7</v>
      </c>
      <c r="H16" s="215">
        <f>SUM(H10:H15)</f>
        <v>2140</v>
      </c>
      <c r="I16" s="101">
        <f t="shared" ref="I16:K16" si="7">SUM(I10:I15)</f>
        <v>100</v>
      </c>
      <c r="J16" s="101">
        <f t="shared" si="7"/>
        <v>279</v>
      </c>
      <c r="K16" s="216">
        <f t="shared" si="7"/>
        <v>100</v>
      </c>
    </row>
    <row r="17" spans="1:11" ht="16" thickBot="1" x14ac:dyDescent="0.4">
      <c r="A17" s="96" t="s">
        <v>235</v>
      </c>
      <c r="B17" s="214">
        <v>3</v>
      </c>
      <c r="C17" s="132">
        <f t="shared" si="5"/>
        <v>0.14018691588785046</v>
      </c>
      <c r="D17" s="214">
        <v>0</v>
      </c>
      <c r="E17" s="103">
        <f t="shared" si="6"/>
        <v>0</v>
      </c>
    </row>
    <row r="18" spans="1:11" x14ac:dyDescent="0.35">
      <c r="A18" s="96" t="s">
        <v>236</v>
      </c>
      <c r="B18" s="214">
        <v>8</v>
      </c>
      <c r="C18" s="132">
        <f t="shared" si="5"/>
        <v>0.37383177570093462</v>
      </c>
      <c r="D18" s="214">
        <v>1</v>
      </c>
      <c r="E18" s="103">
        <f t="shared" si="6"/>
        <v>0.35842293906810035</v>
      </c>
      <c r="G18" s="5" t="s">
        <v>41</v>
      </c>
      <c r="H18" s="32" t="s">
        <v>463</v>
      </c>
      <c r="I18" s="32" t="s">
        <v>56</v>
      </c>
      <c r="J18" s="32" t="s">
        <v>464</v>
      </c>
      <c r="K18" s="33" t="s">
        <v>56</v>
      </c>
    </row>
    <row r="19" spans="1:11" x14ac:dyDescent="0.35">
      <c r="A19" s="96" t="s">
        <v>237</v>
      </c>
      <c r="B19" s="214">
        <v>40</v>
      </c>
      <c r="C19" s="132">
        <f t="shared" si="5"/>
        <v>1.8691588785046727</v>
      </c>
      <c r="D19" s="214">
        <v>12</v>
      </c>
      <c r="E19" s="103">
        <f t="shared" si="6"/>
        <v>4.3010752688172049</v>
      </c>
      <c r="G19" s="96" t="s">
        <v>243</v>
      </c>
      <c r="H19" s="214">
        <v>34</v>
      </c>
      <c r="I19" s="140">
        <f>(H19/2140)*100</f>
        <v>1.5887850467289719</v>
      </c>
      <c r="J19" s="189">
        <v>12</v>
      </c>
      <c r="K19" s="103">
        <f>(J19/279)*100</f>
        <v>4.3010752688172049</v>
      </c>
    </row>
    <row r="20" spans="1:11" x14ac:dyDescent="0.35">
      <c r="A20" s="96" t="s">
        <v>225</v>
      </c>
      <c r="B20" s="214">
        <v>16</v>
      </c>
      <c r="C20" s="132">
        <f t="shared" si="5"/>
        <v>0.74766355140186924</v>
      </c>
      <c r="D20" s="214">
        <v>3</v>
      </c>
      <c r="E20" s="103">
        <f t="shared" si="6"/>
        <v>1.0752688172043012</v>
      </c>
      <c r="G20" s="96" t="s">
        <v>244</v>
      </c>
      <c r="H20" s="214">
        <v>43</v>
      </c>
      <c r="I20" s="140">
        <f t="shared" ref="I20:I37" si="8">(H20/2140)*100</f>
        <v>2.0093457943925235</v>
      </c>
      <c r="J20" s="189">
        <v>3</v>
      </c>
      <c r="K20" s="103">
        <f t="shared" ref="K20:K37" si="9">(J20/279)*100</f>
        <v>1.0752688172043012</v>
      </c>
    </row>
    <row r="21" spans="1:11" x14ac:dyDescent="0.35">
      <c r="A21" s="96" t="s">
        <v>226</v>
      </c>
      <c r="B21" s="214">
        <v>9</v>
      </c>
      <c r="C21" s="132">
        <f t="shared" si="5"/>
        <v>0.42056074766355139</v>
      </c>
      <c r="D21" s="214">
        <v>2</v>
      </c>
      <c r="E21" s="103">
        <f t="shared" si="6"/>
        <v>0.71684587813620071</v>
      </c>
      <c r="G21" s="96" t="s">
        <v>387</v>
      </c>
      <c r="H21" s="214">
        <v>0</v>
      </c>
      <c r="I21" s="140">
        <f t="shared" si="8"/>
        <v>0</v>
      </c>
      <c r="J21" s="189">
        <v>0</v>
      </c>
      <c r="K21" s="103">
        <f t="shared" si="9"/>
        <v>0</v>
      </c>
    </row>
    <row r="22" spans="1:11" x14ac:dyDescent="0.35">
      <c r="A22" s="96" t="s">
        <v>227</v>
      </c>
      <c r="B22" s="214">
        <v>8</v>
      </c>
      <c r="C22" s="132">
        <f t="shared" si="5"/>
        <v>0.37383177570093462</v>
      </c>
      <c r="D22" s="214">
        <v>1</v>
      </c>
      <c r="E22" s="103">
        <f t="shared" si="6"/>
        <v>0.35842293906810035</v>
      </c>
      <c r="G22" s="96" t="s">
        <v>32</v>
      </c>
      <c r="H22" s="214">
        <v>0</v>
      </c>
      <c r="I22" s="140">
        <f t="shared" si="8"/>
        <v>0</v>
      </c>
      <c r="J22" s="189">
        <v>0</v>
      </c>
      <c r="K22" s="103">
        <f t="shared" si="9"/>
        <v>0</v>
      </c>
    </row>
    <row r="23" spans="1:11" x14ac:dyDescent="0.35">
      <c r="A23" s="96" t="s">
        <v>228</v>
      </c>
      <c r="B23" s="214">
        <v>1</v>
      </c>
      <c r="C23" s="132">
        <f t="shared" si="5"/>
        <v>4.6728971962616828E-2</v>
      </c>
      <c r="D23" s="214">
        <v>0</v>
      </c>
      <c r="E23" s="103">
        <f t="shared" si="6"/>
        <v>0</v>
      </c>
      <c r="G23" s="96" t="s">
        <v>306</v>
      </c>
      <c r="H23" s="214">
        <v>0</v>
      </c>
      <c r="I23" s="140">
        <f t="shared" si="8"/>
        <v>0</v>
      </c>
      <c r="J23" s="189">
        <v>0</v>
      </c>
      <c r="K23" s="103">
        <f t="shared" si="9"/>
        <v>0</v>
      </c>
    </row>
    <row r="24" spans="1:11" x14ac:dyDescent="0.35">
      <c r="A24" s="96" t="s">
        <v>238</v>
      </c>
      <c r="B24" s="214">
        <v>28</v>
      </c>
      <c r="C24" s="132">
        <f t="shared" si="5"/>
        <v>1.3084112149532712</v>
      </c>
      <c r="D24" s="214">
        <v>4</v>
      </c>
      <c r="E24" s="103">
        <f t="shared" si="6"/>
        <v>1.4336917562724014</v>
      </c>
      <c r="G24" s="96" t="s">
        <v>245</v>
      </c>
      <c r="H24" s="214">
        <v>436</v>
      </c>
      <c r="I24" s="140">
        <f t="shared" si="8"/>
        <v>20.373831775700936</v>
      </c>
      <c r="J24" s="189">
        <v>97</v>
      </c>
      <c r="K24" s="103">
        <f t="shared" si="9"/>
        <v>34.767025089605738</v>
      </c>
    </row>
    <row r="25" spans="1:11" x14ac:dyDescent="0.35">
      <c r="A25" s="96" t="s">
        <v>462</v>
      </c>
      <c r="B25" s="214">
        <v>11</v>
      </c>
      <c r="C25" s="132">
        <f t="shared" si="5"/>
        <v>0.5140186915887851</v>
      </c>
      <c r="D25" s="214">
        <v>3</v>
      </c>
      <c r="E25" s="103">
        <f t="shared" si="6"/>
        <v>1.0752688172043012</v>
      </c>
      <c r="G25" s="96" t="s">
        <v>266</v>
      </c>
      <c r="H25" s="214">
        <v>4</v>
      </c>
      <c r="I25" s="140">
        <f t="shared" si="8"/>
        <v>0.18691588785046731</v>
      </c>
      <c r="J25" s="189">
        <v>4</v>
      </c>
      <c r="K25" s="103">
        <f t="shared" si="9"/>
        <v>1.4336917562724014</v>
      </c>
    </row>
    <row r="26" spans="1:11" x14ac:dyDescent="0.35">
      <c r="A26" s="96" t="s">
        <v>230</v>
      </c>
      <c r="B26" s="214">
        <v>31</v>
      </c>
      <c r="C26" s="132">
        <f t="shared" si="5"/>
        <v>1.4485981308411215</v>
      </c>
      <c r="D26" s="214">
        <v>6</v>
      </c>
      <c r="E26" s="103">
        <f t="shared" si="6"/>
        <v>2.1505376344086025</v>
      </c>
      <c r="G26" s="96" t="s">
        <v>246</v>
      </c>
      <c r="H26" s="214">
        <v>6</v>
      </c>
      <c r="I26" s="140">
        <f t="shared" si="8"/>
        <v>0.28037383177570091</v>
      </c>
      <c r="J26" s="189">
        <v>0</v>
      </c>
      <c r="K26" s="103">
        <f t="shared" si="9"/>
        <v>0</v>
      </c>
    </row>
    <row r="27" spans="1:11" x14ac:dyDescent="0.35">
      <c r="A27" s="96" t="s">
        <v>239</v>
      </c>
      <c r="B27" s="214">
        <v>11</v>
      </c>
      <c r="C27" s="132">
        <f t="shared" si="5"/>
        <v>0.5140186915887851</v>
      </c>
      <c r="D27" s="214">
        <v>1</v>
      </c>
      <c r="E27" s="103">
        <f t="shared" si="6"/>
        <v>0.35842293906810035</v>
      </c>
      <c r="G27" s="96" t="s">
        <v>115</v>
      </c>
      <c r="H27" s="214">
        <v>0</v>
      </c>
      <c r="I27" s="140">
        <f t="shared" si="8"/>
        <v>0</v>
      </c>
      <c r="J27" s="189">
        <v>0</v>
      </c>
      <c r="K27" s="103">
        <f t="shared" si="9"/>
        <v>0</v>
      </c>
    </row>
    <row r="28" spans="1:11" x14ac:dyDescent="0.35">
      <c r="A28" s="96" t="s">
        <v>231</v>
      </c>
      <c r="B28" s="214">
        <v>7</v>
      </c>
      <c r="C28" s="132">
        <f t="shared" si="5"/>
        <v>0.32710280373831779</v>
      </c>
      <c r="D28" s="214">
        <v>1</v>
      </c>
      <c r="E28" s="103">
        <f t="shared" si="6"/>
        <v>0.35842293906810035</v>
      </c>
      <c r="G28" s="96" t="s">
        <v>247</v>
      </c>
      <c r="H28" s="214">
        <v>3</v>
      </c>
      <c r="I28" s="140">
        <f t="shared" si="8"/>
        <v>0.14018691588785046</v>
      </c>
      <c r="J28" s="189">
        <v>1</v>
      </c>
      <c r="K28" s="103">
        <f t="shared" si="9"/>
        <v>0.35842293906810035</v>
      </c>
    </row>
    <row r="29" spans="1:11" x14ac:dyDescent="0.35">
      <c r="A29" s="96" t="s">
        <v>240</v>
      </c>
      <c r="B29" s="214">
        <v>25</v>
      </c>
      <c r="C29" s="132">
        <f t="shared" si="5"/>
        <v>1.1682242990654206</v>
      </c>
      <c r="D29" s="214">
        <v>3</v>
      </c>
      <c r="E29" s="103">
        <f t="shared" si="6"/>
        <v>1.0752688172043012</v>
      </c>
      <c r="G29" s="96" t="s">
        <v>248</v>
      </c>
      <c r="H29" s="214">
        <v>26</v>
      </c>
      <c r="I29" s="140">
        <f t="shared" si="8"/>
        <v>1.2149532710280373</v>
      </c>
      <c r="J29" s="189">
        <v>5</v>
      </c>
      <c r="K29" s="103">
        <f t="shared" si="9"/>
        <v>1.7921146953405016</v>
      </c>
    </row>
    <row r="30" spans="1:11" x14ac:dyDescent="0.35">
      <c r="A30" s="96" t="s">
        <v>262</v>
      </c>
      <c r="B30" s="214">
        <v>427</v>
      </c>
      <c r="C30" s="132">
        <f t="shared" si="5"/>
        <v>19.953271028037385</v>
      </c>
      <c r="D30" s="214">
        <v>6</v>
      </c>
      <c r="E30" s="103">
        <f t="shared" si="6"/>
        <v>2.1505376344086025</v>
      </c>
      <c r="G30" s="96" t="s">
        <v>249</v>
      </c>
      <c r="H30" s="214">
        <v>4</v>
      </c>
      <c r="I30" s="140">
        <f t="shared" si="8"/>
        <v>0.18691588785046731</v>
      </c>
      <c r="J30" s="189">
        <v>0</v>
      </c>
      <c r="K30" s="103">
        <f t="shared" si="9"/>
        <v>0</v>
      </c>
    </row>
    <row r="31" spans="1:11" x14ac:dyDescent="0.35">
      <c r="A31" s="142" t="s">
        <v>232</v>
      </c>
      <c r="B31" s="141">
        <f>SUM(B16:B29)</f>
        <v>211</v>
      </c>
      <c r="C31" s="138">
        <f t="shared" si="5"/>
        <v>9.8598130841121492</v>
      </c>
      <c r="D31" s="141">
        <f>SUM(D16:D29)</f>
        <v>40</v>
      </c>
      <c r="E31" s="143">
        <f t="shared" si="6"/>
        <v>14.336917562724013</v>
      </c>
      <c r="G31" s="96" t="s">
        <v>388</v>
      </c>
      <c r="H31" s="214">
        <v>0</v>
      </c>
      <c r="I31" s="140">
        <f t="shared" si="8"/>
        <v>0</v>
      </c>
      <c r="J31" s="189">
        <v>0</v>
      </c>
      <c r="K31" s="103">
        <f t="shared" si="9"/>
        <v>0</v>
      </c>
    </row>
    <row r="32" spans="1:11" ht="16" thickBot="1" x14ac:dyDescent="0.4">
      <c r="A32" s="97" t="s">
        <v>7</v>
      </c>
      <c r="B32" s="215">
        <f>SUM(B13:B30)</f>
        <v>2140</v>
      </c>
      <c r="C32" s="215">
        <f>SUM(C13:C30)</f>
        <v>100</v>
      </c>
      <c r="D32" s="215">
        <f>SUM(D13:D30)</f>
        <v>279</v>
      </c>
      <c r="E32" s="145">
        <f>SUM(E13:E30)</f>
        <v>100.00000000000001</v>
      </c>
      <c r="G32" s="96" t="s">
        <v>389</v>
      </c>
      <c r="H32" s="214">
        <v>0</v>
      </c>
      <c r="I32" s="140">
        <f t="shared" si="8"/>
        <v>0</v>
      </c>
      <c r="J32" s="189">
        <v>0</v>
      </c>
      <c r="K32" s="103">
        <f t="shared" si="9"/>
        <v>0</v>
      </c>
    </row>
    <row r="33" spans="1:11" ht="16" thickBot="1" x14ac:dyDescent="0.4">
      <c r="G33" s="96" t="s">
        <v>250</v>
      </c>
      <c r="H33" s="214">
        <v>9</v>
      </c>
      <c r="I33" s="140">
        <f t="shared" si="8"/>
        <v>0.42056074766355139</v>
      </c>
      <c r="J33" s="189">
        <v>4</v>
      </c>
      <c r="K33" s="103">
        <f t="shared" si="9"/>
        <v>1.4336917562724014</v>
      </c>
    </row>
    <row r="34" spans="1:11" x14ac:dyDescent="0.35">
      <c r="A34" s="5" t="s">
        <v>19</v>
      </c>
      <c r="B34" s="32" t="s">
        <v>463</v>
      </c>
      <c r="C34" s="32" t="s">
        <v>56</v>
      </c>
      <c r="D34" s="32" t="s">
        <v>464</v>
      </c>
      <c r="E34" s="33" t="s">
        <v>56</v>
      </c>
      <c r="G34" s="96" t="s">
        <v>466</v>
      </c>
      <c r="H34" s="214">
        <v>0</v>
      </c>
      <c r="I34" s="140">
        <f t="shared" si="8"/>
        <v>0</v>
      </c>
      <c r="J34" s="189">
        <v>0</v>
      </c>
      <c r="K34" s="103">
        <f t="shared" si="9"/>
        <v>0</v>
      </c>
    </row>
    <row r="35" spans="1:11" x14ac:dyDescent="0.35">
      <c r="A35" s="96" t="s">
        <v>469</v>
      </c>
      <c r="B35" s="189">
        <v>20</v>
      </c>
      <c r="C35" s="140">
        <f>(B35/2140)*100</f>
        <v>0.93457943925233633</v>
      </c>
      <c r="D35" s="189">
        <v>0</v>
      </c>
      <c r="E35" s="103">
        <f>(D35/279)*100</f>
        <v>0</v>
      </c>
      <c r="G35" s="96" t="s">
        <v>251</v>
      </c>
      <c r="H35" s="214">
        <v>59</v>
      </c>
      <c r="I35" s="140">
        <f t="shared" si="8"/>
        <v>2.7570093457943927</v>
      </c>
      <c r="J35" s="189">
        <v>30</v>
      </c>
      <c r="K35" s="103">
        <f t="shared" si="9"/>
        <v>10.75268817204301</v>
      </c>
    </row>
    <row r="36" spans="1:11" x14ac:dyDescent="0.35">
      <c r="A36" s="96" t="s">
        <v>11</v>
      </c>
      <c r="B36" s="189">
        <v>143</v>
      </c>
      <c r="C36" s="140">
        <f t="shared" ref="C36:C42" si="10">(B36/2140)*100</f>
        <v>6.6822429906542054</v>
      </c>
      <c r="D36" s="189">
        <v>8</v>
      </c>
      <c r="E36" s="103">
        <f t="shared" ref="E36:E42" si="11">(D36/279)*100</f>
        <v>2.8673835125448028</v>
      </c>
      <c r="G36" s="96" t="s">
        <v>222</v>
      </c>
      <c r="H36" s="214">
        <v>3</v>
      </c>
      <c r="I36" s="140">
        <f t="shared" si="8"/>
        <v>0.14018691588785046</v>
      </c>
      <c r="J36" s="189">
        <v>8</v>
      </c>
      <c r="K36" s="103">
        <f t="shared" si="9"/>
        <v>2.8673835125448028</v>
      </c>
    </row>
    <row r="37" spans="1:11" x14ac:dyDescent="0.35">
      <c r="A37" s="96" t="s">
        <v>12</v>
      </c>
      <c r="B37" s="189">
        <v>511</v>
      </c>
      <c r="C37" s="140">
        <f t="shared" si="10"/>
        <v>23.878504672897197</v>
      </c>
      <c r="D37" s="189">
        <v>47</v>
      </c>
      <c r="E37" s="103">
        <f t="shared" si="11"/>
        <v>16.845878136200717</v>
      </c>
      <c r="G37" s="96" t="s">
        <v>272</v>
      </c>
      <c r="H37" s="214">
        <v>1513</v>
      </c>
      <c r="I37" s="140">
        <f t="shared" si="8"/>
        <v>70.700934579439263</v>
      </c>
      <c r="J37" s="189">
        <v>115</v>
      </c>
      <c r="K37" s="103">
        <f t="shared" si="9"/>
        <v>41.218637992831539</v>
      </c>
    </row>
    <row r="38" spans="1:11" ht="16" thickBot="1" x14ac:dyDescent="0.4">
      <c r="A38" s="96" t="s">
        <v>13</v>
      </c>
      <c r="B38" s="189">
        <v>327</v>
      </c>
      <c r="C38" s="140">
        <f t="shared" si="10"/>
        <v>15.280373831775702</v>
      </c>
      <c r="D38" s="189">
        <v>68</v>
      </c>
      <c r="E38" s="103">
        <f t="shared" si="11"/>
        <v>24.372759856630825</v>
      </c>
      <c r="G38" s="97" t="s">
        <v>7</v>
      </c>
      <c r="H38" s="215">
        <f>SUM(H19:H37)</f>
        <v>2140</v>
      </c>
      <c r="I38" s="101">
        <f t="shared" ref="I38:K38" si="12">SUM(I19:I37)</f>
        <v>100.00000000000001</v>
      </c>
      <c r="J38" s="101">
        <f t="shared" si="12"/>
        <v>279</v>
      </c>
      <c r="K38" s="216">
        <f t="shared" si="12"/>
        <v>100</v>
      </c>
    </row>
    <row r="39" spans="1:11" ht="16" thickBot="1" x14ac:dyDescent="0.4">
      <c r="A39" s="96" t="s">
        <v>14</v>
      </c>
      <c r="B39" s="189">
        <v>297</v>
      </c>
      <c r="C39" s="140">
        <f t="shared" si="10"/>
        <v>13.878504672897197</v>
      </c>
      <c r="D39" s="189">
        <v>56</v>
      </c>
      <c r="E39" s="103">
        <f t="shared" si="11"/>
        <v>20.071684587813621</v>
      </c>
    </row>
    <row r="40" spans="1:11" x14ac:dyDescent="0.35">
      <c r="A40" s="96" t="s">
        <v>15</v>
      </c>
      <c r="B40" s="189">
        <v>246</v>
      </c>
      <c r="C40" s="140">
        <f t="shared" si="10"/>
        <v>11.495327102803738</v>
      </c>
      <c r="D40" s="189">
        <v>51</v>
      </c>
      <c r="E40" s="103">
        <f t="shared" si="11"/>
        <v>18.27956989247312</v>
      </c>
      <c r="G40" s="5" t="s">
        <v>45</v>
      </c>
      <c r="H40" s="32" t="s">
        <v>463</v>
      </c>
      <c r="I40" s="32" t="s">
        <v>56</v>
      </c>
      <c r="J40" s="32" t="s">
        <v>464</v>
      </c>
      <c r="K40" s="33" t="s">
        <v>56</v>
      </c>
    </row>
    <row r="41" spans="1:11" x14ac:dyDescent="0.35">
      <c r="A41" s="96" t="s">
        <v>16</v>
      </c>
      <c r="B41" s="189">
        <v>189</v>
      </c>
      <c r="C41" s="140">
        <f t="shared" si="10"/>
        <v>8.8317757009345801</v>
      </c>
      <c r="D41" s="189">
        <v>28</v>
      </c>
      <c r="E41" s="103">
        <f t="shared" si="11"/>
        <v>10.035842293906811</v>
      </c>
      <c r="G41" s="96" t="s">
        <v>42</v>
      </c>
      <c r="H41" s="214">
        <v>210</v>
      </c>
      <c r="I41" s="140">
        <f>(H41/2140)*100</f>
        <v>9.8130841121495322</v>
      </c>
      <c r="J41" s="189">
        <v>31</v>
      </c>
      <c r="K41" s="103">
        <f>(J41/279)*100</f>
        <v>11.111111111111111</v>
      </c>
    </row>
    <row r="42" spans="1:11" x14ac:dyDescent="0.35">
      <c r="A42" s="96" t="s">
        <v>17</v>
      </c>
      <c r="B42" s="189">
        <v>407</v>
      </c>
      <c r="C42" s="140">
        <f t="shared" si="10"/>
        <v>19.018691588785046</v>
      </c>
      <c r="D42" s="189">
        <v>21</v>
      </c>
      <c r="E42" s="103">
        <f t="shared" si="11"/>
        <v>7.5268817204301079</v>
      </c>
      <c r="G42" s="96" t="s">
        <v>43</v>
      </c>
      <c r="H42" s="214">
        <v>257</v>
      </c>
      <c r="I42" s="140">
        <f t="shared" ref="I42:I43" si="13">(H42/2140)*100</f>
        <v>12.009345794392523</v>
      </c>
      <c r="J42" s="189">
        <v>75</v>
      </c>
      <c r="K42" s="103">
        <f t="shared" ref="K42:K43" si="14">(J42/279)*100</f>
        <v>26.881720430107524</v>
      </c>
    </row>
    <row r="43" spans="1:11" ht="16" thickBot="1" x14ac:dyDescent="0.4">
      <c r="A43" s="97" t="s">
        <v>7</v>
      </c>
      <c r="B43" s="215">
        <f>SUM(B35:B42)</f>
        <v>2140</v>
      </c>
      <c r="C43" s="101">
        <f t="shared" ref="C43:E43" si="15">SUM(C35:C42)</f>
        <v>100.00000000000001</v>
      </c>
      <c r="D43" s="101">
        <f t="shared" si="15"/>
        <v>279</v>
      </c>
      <c r="E43" s="216">
        <f t="shared" si="15"/>
        <v>100.00000000000001</v>
      </c>
      <c r="G43" s="96" t="s">
        <v>272</v>
      </c>
      <c r="H43" s="214">
        <v>1673</v>
      </c>
      <c r="I43" s="140">
        <f t="shared" si="13"/>
        <v>78.177570093457945</v>
      </c>
      <c r="J43" s="189">
        <v>173</v>
      </c>
      <c r="K43" s="103">
        <f t="shared" si="14"/>
        <v>62.007168458781358</v>
      </c>
    </row>
    <row r="44" spans="1:11" ht="16" thickBot="1" x14ac:dyDescent="0.4">
      <c r="G44" s="97" t="s">
        <v>7</v>
      </c>
      <c r="H44" s="215">
        <f>SUM(H41:H43)</f>
        <v>2140</v>
      </c>
      <c r="I44" s="101">
        <f t="shared" ref="I44:K44" si="16">SUM(I41:I43)</f>
        <v>100</v>
      </c>
      <c r="J44" s="101">
        <f t="shared" si="16"/>
        <v>279</v>
      </c>
      <c r="K44" s="216">
        <f t="shared" si="16"/>
        <v>100</v>
      </c>
    </row>
    <row r="45" spans="1:11" ht="16" thickBot="1" x14ac:dyDescent="0.4"/>
    <row r="46" spans="1:11" x14ac:dyDescent="0.35">
      <c r="G46" s="5" t="s">
        <v>397</v>
      </c>
      <c r="H46" s="32" t="s">
        <v>463</v>
      </c>
      <c r="I46" s="32" t="s">
        <v>56</v>
      </c>
      <c r="J46" s="32" t="s">
        <v>464</v>
      </c>
      <c r="K46" s="33" t="s">
        <v>56</v>
      </c>
    </row>
    <row r="47" spans="1:11" x14ac:dyDescent="0.35">
      <c r="G47" s="96" t="s">
        <v>467</v>
      </c>
      <c r="H47" s="189">
        <v>246</v>
      </c>
      <c r="I47" s="140">
        <f>(H47/2140)*100</f>
        <v>11.495327102803738</v>
      </c>
      <c r="J47" s="189">
        <v>19</v>
      </c>
      <c r="K47" s="103">
        <f>(J47/279)*100</f>
        <v>6.8100358422939076</v>
      </c>
    </row>
    <row r="48" spans="1:11" x14ac:dyDescent="0.35">
      <c r="G48" s="96" t="s">
        <v>392</v>
      </c>
      <c r="H48" s="189">
        <v>0</v>
      </c>
      <c r="I48" s="140">
        <f t="shared" ref="I48:I53" si="17">(H48/2140)*100</f>
        <v>0</v>
      </c>
      <c r="J48" s="189">
        <v>0</v>
      </c>
      <c r="K48" s="103">
        <f t="shared" ref="K48:K53" si="18">(J48/279)*100</f>
        <v>0</v>
      </c>
    </row>
    <row r="49" spans="7:11" x14ac:dyDescent="0.35">
      <c r="G49" s="96" t="s">
        <v>124</v>
      </c>
      <c r="H49" s="189">
        <v>950</v>
      </c>
      <c r="I49" s="140">
        <f t="shared" si="17"/>
        <v>44.392523364485982</v>
      </c>
      <c r="J49" s="189">
        <v>202</v>
      </c>
      <c r="K49" s="103">
        <f t="shared" si="18"/>
        <v>72.401433691756267</v>
      </c>
    </row>
    <row r="50" spans="7:11" x14ac:dyDescent="0.35">
      <c r="G50" s="96" t="s">
        <v>394</v>
      </c>
      <c r="H50" s="189">
        <v>40</v>
      </c>
      <c r="I50" s="140">
        <f t="shared" si="17"/>
        <v>1.8691588785046727</v>
      </c>
      <c r="J50" s="189">
        <v>3</v>
      </c>
      <c r="K50" s="103">
        <f t="shared" si="18"/>
        <v>1.0752688172043012</v>
      </c>
    </row>
    <row r="51" spans="7:11" x14ac:dyDescent="0.35">
      <c r="G51" s="96" t="s">
        <v>468</v>
      </c>
      <c r="H51" s="189">
        <v>84</v>
      </c>
      <c r="I51" s="140">
        <f t="shared" si="17"/>
        <v>3.9252336448598131</v>
      </c>
      <c r="J51" s="189">
        <v>24</v>
      </c>
      <c r="K51" s="103">
        <f t="shared" si="18"/>
        <v>8.6021505376344098</v>
      </c>
    </row>
    <row r="52" spans="7:11" x14ac:dyDescent="0.35">
      <c r="G52" s="96" t="s">
        <v>395</v>
      </c>
      <c r="H52" s="189">
        <v>48</v>
      </c>
      <c r="I52" s="140">
        <f t="shared" si="17"/>
        <v>2.2429906542056073</v>
      </c>
      <c r="J52" s="189">
        <v>7</v>
      </c>
      <c r="K52" s="103">
        <f t="shared" si="18"/>
        <v>2.5089605734767026</v>
      </c>
    </row>
    <row r="53" spans="7:11" x14ac:dyDescent="0.35">
      <c r="G53" s="96" t="s">
        <v>272</v>
      </c>
      <c r="H53" s="189">
        <v>772</v>
      </c>
      <c r="I53" s="140">
        <f t="shared" si="17"/>
        <v>36.074766355140184</v>
      </c>
      <c r="J53" s="189">
        <v>24</v>
      </c>
      <c r="K53" s="103">
        <f t="shared" si="18"/>
        <v>8.6021505376344098</v>
      </c>
    </row>
    <row r="54" spans="7:11" ht="16" thickBot="1" x14ac:dyDescent="0.4">
      <c r="G54" s="97" t="s">
        <v>7</v>
      </c>
      <c r="H54" s="215">
        <f>SUM(H47:H53)</f>
        <v>2140</v>
      </c>
      <c r="I54" s="101">
        <f t="shared" ref="I54:K54" si="19">SUM(I47:I53)</f>
        <v>100</v>
      </c>
      <c r="J54" s="101">
        <f t="shared" si="19"/>
        <v>279</v>
      </c>
      <c r="K54" s="216">
        <f t="shared" si="19"/>
        <v>100.00000000000001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5A492-039E-4ADB-B0FF-685EC93CF53A}">
  <dimension ref="A1:Y99"/>
  <sheetViews>
    <sheetView zoomScale="60" zoomScaleNormal="60" workbookViewId="0"/>
  </sheetViews>
  <sheetFormatPr defaultRowHeight="15.5" x14ac:dyDescent="0.35"/>
  <cols>
    <col min="1" max="1" width="41.90625" style="28" customWidth="1"/>
    <col min="2" max="2" width="11.1796875" style="28" customWidth="1"/>
    <col min="3" max="3" width="9.1796875" style="28" customWidth="1"/>
    <col min="4" max="4" width="10.6328125" style="28" customWidth="1"/>
    <col min="5" max="5" width="10.81640625" style="28" customWidth="1"/>
    <col min="6" max="6" width="8.81640625" style="28" customWidth="1"/>
    <col min="7" max="7" width="12.26953125" style="28" customWidth="1"/>
    <col min="8" max="8" width="10.36328125" style="28" customWidth="1"/>
    <col min="9" max="9" width="11" style="28" customWidth="1"/>
    <col min="10" max="10" width="8.90625" style="28" customWidth="1"/>
    <col min="11" max="11" width="12.453125" style="28" customWidth="1"/>
    <col min="12" max="12" width="10.7265625" style="28" customWidth="1"/>
    <col min="13" max="13" width="9.54296875" style="28" customWidth="1"/>
    <col min="14" max="14" width="9.36328125" style="28" customWidth="1"/>
    <col min="15" max="15" width="10.54296875" style="28" customWidth="1"/>
    <col min="16" max="16" width="8.7265625" style="28"/>
    <col min="17" max="17" width="7.453125" style="28" customWidth="1"/>
    <col min="18" max="18" width="5.90625" style="28" customWidth="1"/>
    <col min="19" max="19" width="10.36328125" style="28" customWidth="1"/>
    <col min="20" max="20" width="10.453125" style="28" customWidth="1"/>
    <col min="21" max="21" width="8.7265625" style="28"/>
    <col min="22" max="22" width="7.26953125" style="28" customWidth="1"/>
    <col min="23" max="23" width="10.90625" style="28" customWidth="1"/>
    <col min="24" max="24" width="8.90625" style="28" customWidth="1"/>
    <col min="25" max="25" width="10.6328125" style="28" customWidth="1"/>
    <col min="26" max="16384" width="8.7265625" style="28"/>
  </cols>
  <sheetData>
    <row r="1" spans="1:25" x14ac:dyDescent="0.35">
      <c r="A1" s="5" t="s">
        <v>10</v>
      </c>
      <c r="B1" s="231" t="s">
        <v>255</v>
      </c>
      <c r="C1" s="231"/>
      <c r="D1" s="231"/>
      <c r="E1" s="231" t="s">
        <v>256</v>
      </c>
      <c r="F1" s="231"/>
      <c r="G1" s="231"/>
      <c r="H1" s="231"/>
      <c r="I1" s="231" t="s">
        <v>257</v>
      </c>
      <c r="J1" s="231"/>
      <c r="K1" s="231"/>
      <c r="L1" s="231"/>
      <c r="M1" s="231" t="s">
        <v>258</v>
      </c>
      <c r="N1" s="231"/>
      <c r="O1" s="231"/>
      <c r="P1" s="231" t="s">
        <v>358</v>
      </c>
      <c r="Q1" s="231"/>
      <c r="R1" s="231"/>
      <c r="S1" s="231"/>
      <c r="T1" s="231"/>
      <c r="U1" s="231" t="s">
        <v>253</v>
      </c>
      <c r="V1" s="231"/>
      <c r="W1" s="231"/>
      <c r="X1" s="231" t="s">
        <v>373</v>
      </c>
      <c r="Y1" s="232"/>
    </row>
    <row r="2" spans="1:25" x14ac:dyDescent="0.35">
      <c r="A2" s="96" t="s">
        <v>194</v>
      </c>
      <c r="B2" s="128" t="s">
        <v>359</v>
      </c>
      <c r="C2" s="128" t="s">
        <v>360</v>
      </c>
      <c r="D2" s="128" t="s">
        <v>56</v>
      </c>
      <c r="E2" s="128" t="s">
        <v>359</v>
      </c>
      <c r="F2" s="128" t="s">
        <v>360</v>
      </c>
      <c r="G2" s="128" t="s">
        <v>260</v>
      </c>
      <c r="H2" s="128" t="s">
        <v>56</v>
      </c>
      <c r="I2" s="128" t="s">
        <v>359</v>
      </c>
      <c r="J2" s="128" t="s">
        <v>360</v>
      </c>
      <c r="K2" s="128" t="s">
        <v>260</v>
      </c>
      <c r="L2" s="128" t="s">
        <v>56</v>
      </c>
      <c r="M2" s="128" t="s">
        <v>360</v>
      </c>
      <c r="N2" s="128" t="s">
        <v>374</v>
      </c>
      <c r="O2" s="128" t="s">
        <v>56</v>
      </c>
      <c r="P2" s="128" t="s">
        <v>360</v>
      </c>
      <c r="Q2" s="128" t="s">
        <v>361</v>
      </c>
      <c r="R2" s="128" t="s">
        <v>362</v>
      </c>
      <c r="S2" s="128" t="s">
        <v>170</v>
      </c>
      <c r="T2" s="128" t="s">
        <v>56</v>
      </c>
      <c r="U2" s="128" t="s">
        <v>360</v>
      </c>
      <c r="V2" s="128" t="s">
        <v>361</v>
      </c>
      <c r="W2" s="128" t="s">
        <v>56</v>
      </c>
      <c r="X2" s="128" t="s">
        <v>7</v>
      </c>
      <c r="Y2" s="130" t="s">
        <v>56</v>
      </c>
    </row>
    <row r="3" spans="1:25" x14ac:dyDescent="0.35">
      <c r="A3" s="96" t="s">
        <v>46</v>
      </c>
      <c r="B3" s="131">
        <v>21049</v>
      </c>
      <c r="C3" s="131">
        <v>1012</v>
      </c>
      <c r="D3" s="140">
        <v>61.4</v>
      </c>
      <c r="E3" s="131">
        <v>6639</v>
      </c>
      <c r="F3" s="164">
        <v>349</v>
      </c>
      <c r="G3" s="164">
        <v>40</v>
      </c>
      <c r="H3" s="140">
        <v>58.6</v>
      </c>
      <c r="I3" s="164">
        <v>13632</v>
      </c>
      <c r="J3" s="164">
        <v>790</v>
      </c>
      <c r="K3" s="164">
        <v>589</v>
      </c>
      <c r="L3" s="140">
        <v>66.8</v>
      </c>
      <c r="M3" s="164">
        <v>79</v>
      </c>
      <c r="N3" s="131">
        <v>1398</v>
      </c>
      <c r="O3" s="140">
        <f>SUM(M3:N3)/2231*100</f>
        <v>66.203496190049307</v>
      </c>
      <c r="P3" s="131">
        <v>60</v>
      </c>
      <c r="Q3" s="131">
        <v>9194</v>
      </c>
      <c r="R3" s="131">
        <v>6</v>
      </c>
      <c r="S3" s="131">
        <v>8409</v>
      </c>
      <c r="T3" s="140">
        <v>57.2</v>
      </c>
      <c r="U3" s="131">
        <v>6</v>
      </c>
      <c r="V3" s="131">
        <v>3919</v>
      </c>
      <c r="W3" s="140">
        <v>69.099999999999994</v>
      </c>
      <c r="X3" s="131">
        <v>67171</v>
      </c>
      <c r="Y3" s="103">
        <f>(X3/109175)*100</f>
        <v>61.525990382413553</v>
      </c>
    </row>
    <row r="4" spans="1:25" x14ac:dyDescent="0.35">
      <c r="A4" s="96" t="s">
        <v>47</v>
      </c>
      <c r="B4" s="131">
        <v>153</v>
      </c>
      <c r="C4" s="131">
        <v>9</v>
      </c>
      <c r="D4" s="140">
        <v>0.5</v>
      </c>
      <c r="E4" s="131">
        <v>88</v>
      </c>
      <c r="F4" s="164">
        <v>1</v>
      </c>
      <c r="G4" s="164">
        <v>0</v>
      </c>
      <c r="H4" s="140">
        <v>0.7</v>
      </c>
      <c r="I4" s="164">
        <v>127</v>
      </c>
      <c r="J4" s="164">
        <v>12</v>
      </c>
      <c r="K4" s="164">
        <v>8</v>
      </c>
      <c r="L4" s="140">
        <v>0.7</v>
      </c>
      <c r="M4" s="164">
        <v>0</v>
      </c>
      <c r="N4" s="164">
        <v>12</v>
      </c>
      <c r="O4" s="140">
        <f t="shared" ref="O4:O21" si="0">SUM(M4:N4)/2231*100</f>
        <v>0.53787539220080682</v>
      </c>
      <c r="P4" s="131">
        <v>0</v>
      </c>
      <c r="Q4" s="131">
        <v>43</v>
      </c>
      <c r="R4" s="131">
        <v>0</v>
      </c>
      <c r="S4" s="131">
        <v>13</v>
      </c>
      <c r="T4" s="140">
        <v>0.2</v>
      </c>
      <c r="U4" s="131">
        <v>0</v>
      </c>
      <c r="V4" s="131">
        <v>24</v>
      </c>
      <c r="W4" s="140">
        <v>0.4</v>
      </c>
      <c r="X4" s="164">
        <v>490</v>
      </c>
      <c r="Y4" s="103">
        <f t="shared" ref="Y4:Y21" si="1">(X4/109175)*100</f>
        <v>0.44882070070986951</v>
      </c>
    </row>
    <row r="5" spans="1:25" x14ac:dyDescent="0.35">
      <c r="A5" s="96" t="s">
        <v>363</v>
      </c>
      <c r="B5" s="131">
        <v>6</v>
      </c>
      <c r="C5" s="131">
        <v>0</v>
      </c>
      <c r="D5" s="140">
        <v>0</v>
      </c>
      <c r="E5" s="131">
        <v>0</v>
      </c>
      <c r="F5" s="164">
        <v>0</v>
      </c>
      <c r="G5" s="164">
        <v>0</v>
      </c>
      <c r="H5" s="140">
        <v>0</v>
      </c>
      <c r="I5" s="164">
        <v>6</v>
      </c>
      <c r="J5" s="164">
        <v>0</v>
      </c>
      <c r="K5" s="164">
        <v>0</v>
      </c>
      <c r="L5" s="140">
        <v>0</v>
      </c>
      <c r="M5" s="164">
        <v>0</v>
      </c>
      <c r="N5" s="164">
        <v>1</v>
      </c>
      <c r="O5" s="140">
        <f t="shared" si="0"/>
        <v>4.482294935006724E-2</v>
      </c>
      <c r="P5" s="131">
        <v>0</v>
      </c>
      <c r="Q5" s="131">
        <v>23</v>
      </c>
      <c r="R5" s="131">
        <v>0</v>
      </c>
      <c r="S5" s="131">
        <v>10</v>
      </c>
      <c r="T5" s="140">
        <v>0.1</v>
      </c>
      <c r="U5" s="131">
        <v>0</v>
      </c>
      <c r="V5" s="131">
        <v>1</v>
      </c>
      <c r="W5" s="140">
        <v>0</v>
      </c>
      <c r="X5" s="164">
        <v>47</v>
      </c>
      <c r="Y5" s="103">
        <f t="shared" si="1"/>
        <v>4.3050148843599721E-2</v>
      </c>
    </row>
    <row r="6" spans="1:25" x14ac:dyDescent="0.35">
      <c r="A6" s="96" t="s">
        <v>367</v>
      </c>
      <c r="B6" s="131">
        <v>1362</v>
      </c>
      <c r="C6" s="131">
        <v>84</v>
      </c>
      <c r="D6" s="140">
        <v>4</v>
      </c>
      <c r="E6" s="131">
        <v>474</v>
      </c>
      <c r="F6" s="164">
        <v>34</v>
      </c>
      <c r="G6" s="164">
        <v>9</v>
      </c>
      <c r="H6" s="140">
        <v>4.3</v>
      </c>
      <c r="I6" s="164">
        <v>586</v>
      </c>
      <c r="J6" s="164">
        <v>50</v>
      </c>
      <c r="K6" s="164">
        <v>18</v>
      </c>
      <c r="L6" s="140">
        <v>2.9</v>
      </c>
      <c r="M6" s="164">
        <v>8</v>
      </c>
      <c r="N6" s="164">
        <v>100</v>
      </c>
      <c r="O6" s="140">
        <f t="shared" si="0"/>
        <v>4.8408785298072612</v>
      </c>
      <c r="P6" s="131">
        <v>3</v>
      </c>
      <c r="Q6" s="131">
        <v>723</v>
      </c>
      <c r="R6" s="131">
        <v>0</v>
      </c>
      <c r="S6" s="131">
        <v>121</v>
      </c>
      <c r="T6" s="140">
        <v>2.7</v>
      </c>
      <c r="U6" s="131">
        <v>0</v>
      </c>
      <c r="V6" s="131">
        <v>184</v>
      </c>
      <c r="W6" s="140">
        <v>3.2</v>
      </c>
      <c r="X6" s="131">
        <v>3756</v>
      </c>
      <c r="Y6" s="103">
        <f t="shared" si="1"/>
        <v>3.4403480650332039</v>
      </c>
    </row>
    <row r="7" spans="1:25" x14ac:dyDescent="0.35">
      <c r="A7" s="96" t="s">
        <v>133</v>
      </c>
      <c r="B7" s="131">
        <v>67</v>
      </c>
      <c r="C7" s="131">
        <v>4</v>
      </c>
      <c r="D7" s="140">
        <v>0.2</v>
      </c>
      <c r="E7" s="131">
        <v>59</v>
      </c>
      <c r="F7" s="164">
        <v>4</v>
      </c>
      <c r="G7" s="164">
        <v>1</v>
      </c>
      <c r="H7" s="140">
        <v>0.5</v>
      </c>
      <c r="I7" s="164">
        <v>59</v>
      </c>
      <c r="J7" s="164">
        <v>9</v>
      </c>
      <c r="K7" s="164">
        <v>3</v>
      </c>
      <c r="L7" s="140">
        <v>0.3</v>
      </c>
      <c r="M7" s="164">
        <v>3</v>
      </c>
      <c r="N7" s="164">
        <v>18</v>
      </c>
      <c r="O7" s="140">
        <f t="shared" si="0"/>
        <v>0.94128193635141189</v>
      </c>
      <c r="P7" s="131">
        <v>0</v>
      </c>
      <c r="Q7" s="131">
        <v>106</v>
      </c>
      <c r="R7" s="131">
        <v>0</v>
      </c>
      <c r="S7" s="131">
        <v>76</v>
      </c>
      <c r="T7" s="140">
        <v>0.6</v>
      </c>
      <c r="U7" s="131">
        <v>0</v>
      </c>
      <c r="V7" s="131">
        <v>24</v>
      </c>
      <c r="W7" s="140">
        <v>0.4</v>
      </c>
      <c r="X7" s="164">
        <v>433</v>
      </c>
      <c r="Y7" s="103">
        <f t="shared" si="1"/>
        <v>0.39661094572933364</v>
      </c>
    </row>
    <row r="8" spans="1:25" x14ac:dyDescent="0.35">
      <c r="A8" s="96" t="s">
        <v>134</v>
      </c>
      <c r="B8" s="131">
        <v>48</v>
      </c>
      <c r="C8" s="131">
        <v>4</v>
      </c>
      <c r="D8" s="140">
        <v>0.1</v>
      </c>
      <c r="E8" s="131">
        <v>40</v>
      </c>
      <c r="F8" s="164">
        <v>4</v>
      </c>
      <c r="G8" s="164">
        <v>0</v>
      </c>
      <c r="H8" s="140">
        <v>0.4</v>
      </c>
      <c r="I8" s="164">
        <v>31</v>
      </c>
      <c r="J8" s="164">
        <v>3</v>
      </c>
      <c r="K8" s="164">
        <v>1</v>
      </c>
      <c r="L8" s="140">
        <v>0.2</v>
      </c>
      <c r="M8" s="164">
        <v>3</v>
      </c>
      <c r="N8" s="164">
        <v>13</v>
      </c>
      <c r="O8" s="140">
        <f t="shared" si="0"/>
        <v>0.71716718960107584</v>
      </c>
      <c r="P8" s="131">
        <v>1</v>
      </c>
      <c r="Q8" s="131">
        <v>92</v>
      </c>
      <c r="R8" s="131">
        <v>0</v>
      </c>
      <c r="S8" s="131">
        <v>51</v>
      </c>
      <c r="T8" s="140">
        <v>0.5</v>
      </c>
      <c r="U8" s="131">
        <v>0</v>
      </c>
      <c r="V8" s="131">
        <v>15</v>
      </c>
      <c r="W8" s="140">
        <v>0.3</v>
      </c>
      <c r="X8" s="164">
        <v>306</v>
      </c>
      <c r="Y8" s="103">
        <f t="shared" si="1"/>
        <v>0.28028394779024501</v>
      </c>
    </row>
    <row r="9" spans="1:25" x14ac:dyDescent="0.35">
      <c r="A9" s="96" t="s">
        <v>135</v>
      </c>
      <c r="B9" s="131">
        <v>66</v>
      </c>
      <c r="C9" s="131">
        <v>6</v>
      </c>
      <c r="D9" s="140">
        <v>0.2</v>
      </c>
      <c r="E9" s="131">
        <v>64</v>
      </c>
      <c r="F9" s="164">
        <v>2</v>
      </c>
      <c r="G9" s="164">
        <v>1</v>
      </c>
      <c r="H9" s="140">
        <v>0.6</v>
      </c>
      <c r="I9" s="164">
        <v>55</v>
      </c>
      <c r="J9" s="164">
        <v>8</v>
      </c>
      <c r="K9" s="164">
        <v>2</v>
      </c>
      <c r="L9" s="140">
        <v>0.3</v>
      </c>
      <c r="M9" s="164">
        <v>1</v>
      </c>
      <c r="N9" s="164">
        <v>4</v>
      </c>
      <c r="O9" s="140">
        <f t="shared" si="0"/>
        <v>0.22411474675033619</v>
      </c>
      <c r="P9" s="131">
        <v>0</v>
      </c>
      <c r="Q9" s="131">
        <v>98</v>
      </c>
      <c r="R9" s="131">
        <v>0</v>
      </c>
      <c r="S9" s="131">
        <v>50</v>
      </c>
      <c r="T9" s="140">
        <v>0.5</v>
      </c>
      <c r="U9" s="131">
        <v>0</v>
      </c>
      <c r="V9" s="131">
        <v>23</v>
      </c>
      <c r="W9" s="140">
        <v>0.4</v>
      </c>
      <c r="X9" s="164">
        <v>380</v>
      </c>
      <c r="Y9" s="103">
        <f t="shared" si="1"/>
        <v>0.34806503320357224</v>
      </c>
    </row>
    <row r="10" spans="1:25" x14ac:dyDescent="0.35">
      <c r="A10" s="96" t="s">
        <v>368</v>
      </c>
      <c r="B10" s="131">
        <v>138</v>
      </c>
      <c r="C10" s="131">
        <v>12</v>
      </c>
      <c r="D10" s="140">
        <v>0.4</v>
      </c>
      <c r="E10" s="131">
        <v>161</v>
      </c>
      <c r="F10" s="164">
        <v>9</v>
      </c>
      <c r="G10" s="164">
        <v>2</v>
      </c>
      <c r="H10" s="140">
        <v>1.4</v>
      </c>
      <c r="I10" s="164">
        <v>121</v>
      </c>
      <c r="J10" s="164">
        <v>15</v>
      </c>
      <c r="K10" s="164">
        <v>11</v>
      </c>
      <c r="L10" s="140">
        <v>0.7</v>
      </c>
      <c r="M10" s="164">
        <v>4</v>
      </c>
      <c r="N10" s="164">
        <v>25</v>
      </c>
      <c r="O10" s="140">
        <f t="shared" si="0"/>
        <v>1.2998655311519498</v>
      </c>
      <c r="P10" s="131">
        <v>2</v>
      </c>
      <c r="Q10" s="131">
        <v>195</v>
      </c>
      <c r="R10" s="131">
        <v>0</v>
      </c>
      <c r="S10" s="131">
        <v>120</v>
      </c>
      <c r="T10" s="140">
        <v>1</v>
      </c>
      <c r="U10" s="131">
        <v>1</v>
      </c>
      <c r="V10" s="131">
        <v>64</v>
      </c>
      <c r="W10" s="140">
        <v>1.1000000000000001</v>
      </c>
      <c r="X10" s="164">
        <v>880</v>
      </c>
      <c r="Y10" s="103">
        <f t="shared" si="1"/>
        <v>0.80604534005037776</v>
      </c>
    </row>
    <row r="11" spans="1:25" x14ac:dyDescent="0.35">
      <c r="A11" s="96" t="s">
        <v>0</v>
      </c>
      <c r="B11" s="131">
        <v>130</v>
      </c>
      <c r="C11" s="131">
        <v>8</v>
      </c>
      <c r="D11" s="140">
        <v>0.4</v>
      </c>
      <c r="E11" s="131">
        <v>49</v>
      </c>
      <c r="F11" s="164">
        <v>6</v>
      </c>
      <c r="G11" s="164">
        <v>0</v>
      </c>
      <c r="H11" s="140">
        <v>0.5</v>
      </c>
      <c r="I11" s="164">
        <v>46</v>
      </c>
      <c r="J11" s="164">
        <v>9</v>
      </c>
      <c r="K11" s="164">
        <v>0</v>
      </c>
      <c r="L11" s="140">
        <v>0.2</v>
      </c>
      <c r="M11" s="164">
        <v>0</v>
      </c>
      <c r="N11" s="164">
        <v>10</v>
      </c>
      <c r="O11" s="140">
        <f t="shared" si="0"/>
        <v>0.44822949350067237</v>
      </c>
      <c r="P11" s="131">
        <v>0</v>
      </c>
      <c r="Q11" s="131">
        <v>30</v>
      </c>
      <c r="R11" s="131">
        <v>0</v>
      </c>
      <c r="S11" s="131">
        <v>31</v>
      </c>
      <c r="T11" s="140">
        <v>0.2</v>
      </c>
      <c r="U11" s="131">
        <v>0</v>
      </c>
      <c r="V11" s="131">
        <v>23</v>
      </c>
      <c r="W11" s="140">
        <v>0.4</v>
      </c>
      <c r="X11" s="164">
        <v>342</v>
      </c>
      <c r="Y11" s="103">
        <f t="shared" si="1"/>
        <v>0.31325852988321501</v>
      </c>
    </row>
    <row r="12" spans="1:25" x14ac:dyDescent="0.35">
      <c r="A12" s="96" t="s">
        <v>1</v>
      </c>
      <c r="B12" s="131">
        <v>84</v>
      </c>
      <c r="C12" s="131">
        <v>3</v>
      </c>
      <c r="D12" s="140">
        <v>0.2</v>
      </c>
      <c r="E12" s="131">
        <v>21</v>
      </c>
      <c r="F12" s="164">
        <v>3</v>
      </c>
      <c r="G12" s="164">
        <v>0</v>
      </c>
      <c r="H12" s="140">
        <v>0.2</v>
      </c>
      <c r="I12" s="164">
        <v>15</v>
      </c>
      <c r="J12" s="164">
        <v>0</v>
      </c>
      <c r="K12" s="164">
        <v>1</v>
      </c>
      <c r="L12" s="140">
        <v>0.1</v>
      </c>
      <c r="M12" s="164">
        <v>0</v>
      </c>
      <c r="N12" s="164">
        <v>10</v>
      </c>
      <c r="O12" s="140">
        <f t="shared" si="0"/>
        <v>0.44822949350067237</v>
      </c>
      <c r="P12" s="131">
        <v>0</v>
      </c>
      <c r="Q12" s="131">
        <v>27</v>
      </c>
      <c r="R12" s="131">
        <v>0</v>
      </c>
      <c r="S12" s="131">
        <v>7</v>
      </c>
      <c r="T12" s="140">
        <v>0.1</v>
      </c>
      <c r="U12" s="131">
        <v>0</v>
      </c>
      <c r="V12" s="131">
        <v>21</v>
      </c>
      <c r="W12" s="140">
        <v>0.4</v>
      </c>
      <c r="X12" s="164">
        <v>192</v>
      </c>
      <c r="Y12" s="103">
        <f t="shared" si="1"/>
        <v>0.17586443782917335</v>
      </c>
    </row>
    <row r="13" spans="1:25" x14ac:dyDescent="0.35">
      <c r="A13" s="96" t="s">
        <v>2</v>
      </c>
      <c r="B13" s="131">
        <v>39</v>
      </c>
      <c r="C13" s="131">
        <v>3</v>
      </c>
      <c r="D13" s="140">
        <v>0.1</v>
      </c>
      <c r="E13" s="131">
        <v>29</v>
      </c>
      <c r="F13" s="164">
        <v>3</v>
      </c>
      <c r="G13" s="164">
        <v>1</v>
      </c>
      <c r="H13" s="140">
        <v>0.3</v>
      </c>
      <c r="I13" s="164">
        <v>15</v>
      </c>
      <c r="J13" s="164">
        <v>5</v>
      </c>
      <c r="K13" s="164">
        <v>0</v>
      </c>
      <c r="L13" s="140">
        <v>0.1</v>
      </c>
      <c r="M13" s="164">
        <v>0</v>
      </c>
      <c r="N13" s="164">
        <v>6</v>
      </c>
      <c r="O13" s="140">
        <f t="shared" si="0"/>
        <v>0.26893769610040341</v>
      </c>
      <c r="P13" s="131">
        <v>0</v>
      </c>
      <c r="Q13" s="131">
        <v>25</v>
      </c>
      <c r="R13" s="131">
        <v>0</v>
      </c>
      <c r="S13" s="131">
        <v>11</v>
      </c>
      <c r="T13" s="140">
        <v>0.1</v>
      </c>
      <c r="U13" s="131">
        <v>0</v>
      </c>
      <c r="V13" s="131">
        <v>11</v>
      </c>
      <c r="W13" s="140">
        <v>0.2</v>
      </c>
      <c r="X13" s="164">
        <v>148</v>
      </c>
      <c r="Y13" s="103">
        <f t="shared" si="1"/>
        <v>0.13556217082665445</v>
      </c>
    </row>
    <row r="14" spans="1:25" x14ac:dyDescent="0.35">
      <c r="A14" s="96" t="s">
        <v>369</v>
      </c>
      <c r="B14" s="131">
        <v>146</v>
      </c>
      <c r="C14" s="131">
        <v>8</v>
      </c>
      <c r="D14" s="140">
        <v>0.4</v>
      </c>
      <c r="E14" s="131">
        <v>105</v>
      </c>
      <c r="F14" s="164">
        <v>11</v>
      </c>
      <c r="G14" s="164">
        <v>0</v>
      </c>
      <c r="H14" s="140">
        <v>1</v>
      </c>
      <c r="I14" s="164">
        <v>53</v>
      </c>
      <c r="J14" s="164">
        <v>7</v>
      </c>
      <c r="K14" s="164">
        <v>9</v>
      </c>
      <c r="L14" s="140">
        <v>0.3</v>
      </c>
      <c r="M14" s="164">
        <v>5</v>
      </c>
      <c r="N14" s="164">
        <v>29</v>
      </c>
      <c r="O14" s="140">
        <f t="shared" si="0"/>
        <v>1.523980277902286</v>
      </c>
      <c r="P14" s="131">
        <v>1</v>
      </c>
      <c r="Q14" s="131">
        <v>90</v>
      </c>
      <c r="R14" s="131">
        <v>0</v>
      </c>
      <c r="S14" s="131">
        <v>43</v>
      </c>
      <c r="T14" s="140">
        <v>0.4</v>
      </c>
      <c r="U14" s="131">
        <v>0</v>
      </c>
      <c r="V14" s="131">
        <v>29</v>
      </c>
      <c r="W14" s="140">
        <v>0.5</v>
      </c>
      <c r="X14" s="164">
        <v>536</v>
      </c>
      <c r="Y14" s="103">
        <f t="shared" si="1"/>
        <v>0.49095488893977557</v>
      </c>
    </row>
    <row r="15" spans="1:25" x14ac:dyDescent="0.35">
      <c r="A15" s="96" t="s">
        <v>364</v>
      </c>
      <c r="B15" s="131">
        <v>64</v>
      </c>
      <c r="C15" s="131">
        <v>3</v>
      </c>
      <c r="D15" s="140">
        <v>0.2</v>
      </c>
      <c r="E15" s="131">
        <v>35</v>
      </c>
      <c r="F15" s="164">
        <v>2</v>
      </c>
      <c r="G15" s="164">
        <v>0</v>
      </c>
      <c r="H15" s="140">
        <v>0.3</v>
      </c>
      <c r="I15" s="164">
        <v>44</v>
      </c>
      <c r="J15" s="164">
        <v>5</v>
      </c>
      <c r="K15" s="164">
        <v>6</v>
      </c>
      <c r="L15" s="140">
        <v>0.2</v>
      </c>
      <c r="M15" s="164">
        <v>2</v>
      </c>
      <c r="N15" s="164">
        <v>6</v>
      </c>
      <c r="O15" s="140">
        <f t="shared" si="0"/>
        <v>0.35858359480053792</v>
      </c>
      <c r="P15" s="131">
        <v>0</v>
      </c>
      <c r="Q15" s="131">
        <v>30</v>
      </c>
      <c r="R15" s="131">
        <v>0</v>
      </c>
      <c r="S15" s="131">
        <v>7</v>
      </c>
      <c r="T15" s="140">
        <v>0.1</v>
      </c>
      <c r="U15" s="131">
        <v>0</v>
      </c>
      <c r="V15" s="131">
        <v>22</v>
      </c>
      <c r="W15" s="140">
        <v>0.4</v>
      </c>
      <c r="X15" s="164">
        <v>226</v>
      </c>
      <c r="Y15" s="103">
        <f t="shared" si="1"/>
        <v>0.20700709869475611</v>
      </c>
    </row>
    <row r="16" spans="1:25" x14ac:dyDescent="0.35">
      <c r="A16" s="96" t="s">
        <v>365</v>
      </c>
      <c r="B16" s="131">
        <v>158</v>
      </c>
      <c r="C16" s="131">
        <v>11</v>
      </c>
      <c r="D16" s="140">
        <v>0.5</v>
      </c>
      <c r="E16" s="131">
        <v>100</v>
      </c>
      <c r="F16" s="164">
        <v>11</v>
      </c>
      <c r="G16" s="164">
        <v>3</v>
      </c>
      <c r="H16" s="140">
        <v>1</v>
      </c>
      <c r="I16" s="164">
        <v>64</v>
      </c>
      <c r="J16" s="164">
        <v>10</v>
      </c>
      <c r="K16" s="164">
        <v>8</v>
      </c>
      <c r="L16" s="140">
        <v>0.4</v>
      </c>
      <c r="M16" s="164">
        <v>6</v>
      </c>
      <c r="N16" s="164">
        <v>26</v>
      </c>
      <c r="O16" s="140">
        <f t="shared" si="0"/>
        <v>1.4343343792021517</v>
      </c>
      <c r="P16" s="131">
        <v>1</v>
      </c>
      <c r="Q16" s="131">
        <v>79</v>
      </c>
      <c r="R16" s="131">
        <v>0</v>
      </c>
      <c r="S16" s="131">
        <v>22</v>
      </c>
      <c r="T16" s="140">
        <v>0.3</v>
      </c>
      <c r="U16" s="131">
        <v>0</v>
      </c>
      <c r="V16" s="131">
        <v>35</v>
      </c>
      <c r="W16" s="140">
        <v>0.6</v>
      </c>
      <c r="X16" s="164">
        <v>534</v>
      </c>
      <c r="Y16" s="103">
        <f t="shared" si="1"/>
        <v>0.48912296771238833</v>
      </c>
    </row>
    <row r="17" spans="1:25" x14ac:dyDescent="0.35">
      <c r="A17" s="96" t="s">
        <v>370</v>
      </c>
      <c r="B17" s="131">
        <v>58</v>
      </c>
      <c r="C17" s="131">
        <v>6</v>
      </c>
      <c r="D17" s="140">
        <v>0.2</v>
      </c>
      <c r="E17" s="131">
        <v>40</v>
      </c>
      <c r="F17" s="164">
        <v>2</v>
      </c>
      <c r="G17" s="164">
        <v>0</v>
      </c>
      <c r="H17" s="140">
        <v>0.4</v>
      </c>
      <c r="I17" s="164">
        <v>29</v>
      </c>
      <c r="J17" s="164">
        <v>1</v>
      </c>
      <c r="K17" s="164">
        <v>1</v>
      </c>
      <c r="L17" s="140">
        <v>0.1</v>
      </c>
      <c r="M17" s="164">
        <v>1</v>
      </c>
      <c r="N17" s="164">
        <v>7</v>
      </c>
      <c r="O17" s="140">
        <f t="shared" si="0"/>
        <v>0.35858359480053792</v>
      </c>
      <c r="P17" s="131">
        <v>0</v>
      </c>
      <c r="Q17" s="131">
        <v>30</v>
      </c>
      <c r="R17" s="131">
        <v>0</v>
      </c>
      <c r="S17" s="131">
        <v>9</v>
      </c>
      <c r="T17" s="140">
        <v>0.1</v>
      </c>
      <c r="U17" s="131">
        <v>0</v>
      </c>
      <c r="V17" s="131">
        <v>10</v>
      </c>
      <c r="W17" s="140">
        <v>0.2</v>
      </c>
      <c r="X17" s="164">
        <v>194</v>
      </c>
      <c r="Y17" s="103">
        <f t="shared" si="1"/>
        <v>0.17769635905656056</v>
      </c>
    </row>
    <row r="18" spans="1:25" x14ac:dyDescent="0.35">
      <c r="A18" s="96" t="s">
        <v>5</v>
      </c>
      <c r="B18" s="131">
        <v>24</v>
      </c>
      <c r="C18" s="131">
        <v>0</v>
      </c>
      <c r="D18" s="140">
        <v>0.1</v>
      </c>
      <c r="E18" s="131">
        <v>12</v>
      </c>
      <c r="F18" s="164">
        <v>0</v>
      </c>
      <c r="G18" s="164">
        <v>0</v>
      </c>
      <c r="H18" s="140">
        <v>0.1</v>
      </c>
      <c r="I18" s="164">
        <v>11</v>
      </c>
      <c r="J18" s="164">
        <v>1</v>
      </c>
      <c r="K18" s="164">
        <v>0</v>
      </c>
      <c r="L18" s="140">
        <v>0.1</v>
      </c>
      <c r="M18" s="164">
        <v>0</v>
      </c>
      <c r="N18" s="164">
        <v>0</v>
      </c>
      <c r="O18" s="140">
        <f t="shared" si="0"/>
        <v>0</v>
      </c>
      <c r="P18" s="131">
        <v>2</v>
      </c>
      <c r="Q18" s="131">
        <v>23</v>
      </c>
      <c r="R18" s="131">
        <v>0</v>
      </c>
      <c r="S18" s="131">
        <v>9</v>
      </c>
      <c r="T18" s="140">
        <v>0.1</v>
      </c>
      <c r="U18" s="131">
        <v>0</v>
      </c>
      <c r="V18" s="131">
        <v>6</v>
      </c>
      <c r="W18" s="140">
        <v>0.1</v>
      </c>
      <c r="X18" s="164">
        <v>88</v>
      </c>
      <c r="Y18" s="103">
        <f t="shared" si="1"/>
        <v>8.0604534005037781E-2</v>
      </c>
    </row>
    <row r="19" spans="1:25" x14ac:dyDescent="0.35">
      <c r="A19" s="96" t="s">
        <v>366</v>
      </c>
      <c r="B19" s="131">
        <v>30</v>
      </c>
      <c r="C19" s="131">
        <v>1</v>
      </c>
      <c r="D19" s="140">
        <v>0.1</v>
      </c>
      <c r="E19" s="131">
        <v>35</v>
      </c>
      <c r="F19" s="164">
        <v>3</v>
      </c>
      <c r="G19" s="164">
        <v>0</v>
      </c>
      <c r="H19" s="140">
        <v>0.3</v>
      </c>
      <c r="I19" s="164">
        <v>24</v>
      </c>
      <c r="J19" s="164">
        <v>2</v>
      </c>
      <c r="K19" s="164">
        <v>1</v>
      </c>
      <c r="L19" s="140">
        <v>0.1</v>
      </c>
      <c r="M19" s="164">
        <v>1</v>
      </c>
      <c r="N19" s="164">
        <v>8</v>
      </c>
      <c r="O19" s="140">
        <f t="shared" si="0"/>
        <v>0.40340654415060512</v>
      </c>
      <c r="P19" s="131">
        <v>0</v>
      </c>
      <c r="Q19" s="131">
        <v>52</v>
      </c>
      <c r="R19" s="131">
        <v>0</v>
      </c>
      <c r="S19" s="131">
        <v>5</v>
      </c>
      <c r="T19" s="140">
        <v>0.2</v>
      </c>
      <c r="U19" s="131">
        <v>0</v>
      </c>
      <c r="V19" s="131">
        <v>4</v>
      </c>
      <c r="W19" s="140">
        <v>0.1</v>
      </c>
      <c r="X19" s="164">
        <v>166</v>
      </c>
      <c r="Y19" s="103">
        <f t="shared" si="1"/>
        <v>0.15204946187313945</v>
      </c>
    </row>
    <row r="20" spans="1:25" x14ac:dyDescent="0.35">
      <c r="A20" s="96" t="s">
        <v>371</v>
      </c>
      <c r="B20" s="131">
        <v>100</v>
      </c>
      <c r="C20" s="131">
        <v>12</v>
      </c>
      <c r="D20" s="140">
        <v>0.3</v>
      </c>
      <c r="E20" s="131">
        <v>128</v>
      </c>
      <c r="F20" s="164">
        <v>8</v>
      </c>
      <c r="G20" s="164">
        <v>0</v>
      </c>
      <c r="H20" s="140">
        <v>1.1000000000000001</v>
      </c>
      <c r="I20" s="164">
        <v>82</v>
      </c>
      <c r="J20" s="164">
        <v>6</v>
      </c>
      <c r="K20" s="164">
        <v>8</v>
      </c>
      <c r="L20" s="140">
        <v>0.4</v>
      </c>
      <c r="M20" s="164">
        <v>5</v>
      </c>
      <c r="N20" s="164">
        <v>29</v>
      </c>
      <c r="O20" s="140">
        <f t="shared" si="0"/>
        <v>1.523980277902286</v>
      </c>
      <c r="P20" s="131">
        <v>1</v>
      </c>
      <c r="Q20" s="131">
        <v>74</v>
      </c>
      <c r="R20" s="131">
        <v>0</v>
      </c>
      <c r="S20" s="131">
        <v>38</v>
      </c>
      <c r="T20" s="140">
        <v>0.4</v>
      </c>
      <c r="U20" s="131">
        <v>0</v>
      </c>
      <c r="V20" s="131">
        <v>38</v>
      </c>
      <c r="W20" s="140">
        <v>0.7</v>
      </c>
      <c r="X20" s="164">
        <v>529</v>
      </c>
      <c r="Y20" s="103">
        <f t="shared" si="1"/>
        <v>0.48454316464392033</v>
      </c>
    </row>
    <row r="21" spans="1:25" x14ac:dyDescent="0.35">
      <c r="A21" s="96" t="s">
        <v>450</v>
      </c>
      <c r="B21" s="131">
        <v>10710</v>
      </c>
      <c r="C21" s="131">
        <v>293</v>
      </c>
      <c r="D21" s="140">
        <v>30.6</v>
      </c>
      <c r="E21" s="131">
        <v>3292</v>
      </c>
      <c r="F21" s="164">
        <v>112</v>
      </c>
      <c r="G21" s="164">
        <v>4</v>
      </c>
      <c r="H21" s="140">
        <v>28.4</v>
      </c>
      <c r="I21" s="164">
        <v>5538</v>
      </c>
      <c r="J21" s="164">
        <v>128</v>
      </c>
      <c r="K21" s="164">
        <v>212</v>
      </c>
      <c r="L21" s="140">
        <v>26.2</v>
      </c>
      <c r="M21" s="164">
        <v>8</v>
      </c>
      <c r="N21" s="164">
        <v>403</v>
      </c>
      <c r="O21" s="140">
        <f t="shared" si="0"/>
        <v>18.422232182877632</v>
      </c>
      <c r="P21" s="131">
        <v>29</v>
      </c>
      <c r="Q21" s="131">
        <v>8123</v>
      </c>
      <c r="R21" s="131">
        <v>0</v>
      </c>
      <c r="S21" s="131">
        <v>2682</v>
      </c>
      <c r="T21" s="140">
        <v>35.1</v>
      </c>
      <c r="U21" s="131">
        <v>0</v>
      </c>
      <c r="V21" s="131">
        <v>1223</v>
      </c>
      <c r="W21" s="140">
        <v>21.5</v>
      </c>
      <c r="X21" s="131">
        <v>32757</v>
      </c>
      <c r="Y21" s="103">
        <f t="shared" si="1"/>
        <v>30.004121822761618</v>
      </c>
    </row>
    <row r="22" spans="1:25" x14ac:dyDescent="0.35">
      <c r="A22" s="142" t="s">
        <v>372</v>
      </c>
      <c r="B22" s="141">
        <f>SUM(B5, B7:B20)</f>
        <v>1158</v>
      </c>
      <c r="C22" s="141">
        <f t="shared" ref="C22:Y22" si="2">SUM(C5, C7:C20)</f>
        <v>81</v>
      </c>
      <c r="D22" s="147">
        <f t="shared" si="2"/>
        <v>3.4000000000000004</v>
      </c>
      <c r="E22" s="141">
        <f t="shared" si="2"/>
        <v>878</v>
      </c>
      <c r="F22" s="141">
        <f t="shared" si="2"/>
        <v>68</v>
      </c>
      <c r="G22" s="141">
        <f t="shared" si="2"/>
        <v>8</v>
      </c>
      <c r="H22" s="147">
        <f t="shared" si="2"/>
        <v>8.1</v>
      </c>
      <c r="I22" s="141">
        <f t="shared" si="2"/>
        <v>655</v>
      </c>
      <c r="J22" s="141">
        <f t="shared" si="2"/>
        <v>81</v>
      </c>
      <c r="K22" s="141">
        <f t="shared" si="2"/>
        <v>51</v>
      </c>
      <c r="L22" s="147">
        <f t="shared" si="2"/>
        <v>3.5000000000000004</v>
      </c>
      <c r="M22" s="141">
        <f t="shared" si="2"/>
        <v>31</v>
      </c>
      <c r="N22" s="141">
        <f t="shared" si="2"/>
        <v>192</v>
      </c>
      <c r="O22" s="147">
        <f t="shared" si="2"/>
        <v>9.9955177050649944</v>
      </c>
      <c r="P22" s="141">
        <f t="shared" si="2"/>
        <v>8</v>
      </c>
      <c r="Q22" s="141">
        <f t="shared" si="2"/>
        <v>974</v>
      </c>
      <c r="R22" s="141">
        <f t="shared" si="2"/>
        <v>0</v>
      </c>
      <c r="S22" s="141">
        <f t="shared" si="2"/>
        <v>489</v>
      </c>
      <c r="T22" s="147">
        <f t="shared" si="2"/>
        <v>4.7</v>
      </c>
      <c r="U22" s="141">
        <f t="shared" si="2"/>
        <v>1</v>
      </c>
      <c r="V22" s="141">
        <f t="shared" si="2"/>
        <v>326</v>
      </c>
      <c r="W22" s="147">
        <f t="shared" si="2"/>
        <v>5.8</v>
      </c>
      <c r="X22" s="141">
        <f t="shared" si="2"/>
        <v>5001</v>
      </c>
      <c r="Y22" s="143">
        <f t="shared" si="2"/>
        <v>4.5807190290817488</v>
      </c>
    </row>
    <row r="23" spans="1:25" ht="16" thickBot="1" x14ac:dyDescent="0.4">
      <c r="A23" s="97" t="s">
        <v>7</v>
      </c>
      <c r="B23" s="134">
        <v>34432</v>
      </c>
      <c r="C23" s="134">
        <v>1479</v>
      </c>
      <c r="D23" s="101">
        <v>100</v>
      </c>
      <c r="E23" s="134">
        <v>11371</v>
      </c>
      <c r="F23" s="101">
        <v>564</v>
      </c>
      <c r="G23" s="101">
        <v>61</v>
      </c>
      <c r="H23" s="101">
        <v>100</v>
      </c>
      <c r="I23" s="134">
        <v>20538</v>
      </c>
      <c r="J23" s="134">
        <v>1061</v>
      </c>
      <c r="K23" s="101">
        <v>878</v>
      </c>
      <c r="L23" s="101">
        <v>100</v>
      </c>
      <c r="M23" s="101">
        <v>126</v>
      </c>
      <c r="N23" s="134">
        <v>2105</v>
      </c>
      <c r="O23" s="101">
        <f>SUM(O3:O21)</f>
        <v>99.999999999999986</v>
      </c>
      <c r="P23" s="134">
        <v>100</v>
      </c>
      <c r="Q23" s="134">
        <v>19057</v>
      </c>
      <c r="R23" s="134">
        <v>6</v>
      </c>
      <c r="S23" s="134">
        <v>11714</v>
      </c>
      <c r="T23" s="101">
        <v>100</v>
      </c>
      <c r="U23" s="134">
        <v>7</v>
      </c>
      <c r="V23" s="134">
        <v>5676</v>
      </c>
      <c r="W23" s="101">
        <v>100</v>
      </c>
      <c r="X23" s="134">
        <v>109175</v>
      </c>
      <c r="Y23" s="102">
        <f>SUM(Y3:Y21)</f>
        <v>99.999999999999986</v>
      </c>
    </row>
    <row r="24" spans="1:25" ht="16" thickBot="1" x14ac:dyDescent="0.4"/>
    <row r="25" spans="1:25" x14ac:dyDescent="0.35">
      <c r="A25" s="5" t="s">
        <v>19</v>
      </c>
      <c r="B25" s="160" t="s">
        <v>255</v>
      </c>
      <c r="C25" s="160"/>
      <c r="D25" s="160"/>
      <c r="E25" s="160" t="s">
        <v>256</v>
      </c>
      <c r="F25" s="160"/>
      <c r="G25" s="160"/>
      <c r="H25" s="160"/>
      <c r="I25" s="160" t="s">
        <v>257</v>
      </c>
      <c r="J25" s="160"/>
      <c r="K25" s="160"/>
      <c r="L25" s="160"/>
      <c r="M25" s="160" t="s">
        <v>258</v>
      </c>
      <c r="N25" s="160"/>
      <c r="O25" s="160"/>
      <c r="P25" s="160" t="s">
        <v>358</v>
      </c>
      <c r="Q25" s="160"/>
      <c r="R25" s="160"/>
      <c r="S25" s="160"/>
      <c r="T25" s="160"/>
      <c r="U25" s="160" t="s">
        <v>253</v>
      </c>
      <c r="V25" s="160"/>
      <c r="W25" s="160"/>
      <c r="X25" s="160" t="s">
        <v>373</v>
      </c>
      <c r="Y25" s="161"/>
    </row>
    <row r="26" spans="1:25" x14ac:dyDescent="0.35">
      <c r="A26" s="96" t="s">
        <v>196</v>
      </c>
      <c r="B26" s="128" t="s">
        <v>359</v>
      </c>
      <c r="C26" s="128" t="s">
        <v>360</v>
      </c>
      <c r="D26" s="128" t="s">
        <v>56</v>
      </c>
      <c r="E26" s="128" t="s">
        <v>359</v>
      </c>
      <c r="F26" s="128" t="s">
        <v>360</v>
      </c>
      <c r="G26" s="128" t="s">
        <v>260</v>
      </c>
      <c r="H26" s="128" t="s">
        <v>56</v>
      </c>
      <c r="I26" s="128" t="s">
        <v>359</v>
      </c>
      <c r="J26" s="128" t="s">
        <v>360</v>
      </c>
      <c r="K26" s="128" t="s">
        <v>260</v>
      </c>
      <c r="L26" s="128" t="s">
        <v>56</v>
      </c>
      <c r="M26" s="128" t="s">
        <v>360</v>
      </c>
      <c r="N26" s="128" t="s">
        <v>374</v>
      </c>
      <c r="O26" s="128" t="s">
        <v>56</v>
      </c>
      <c r="P26" s="128" t="s">
        <v>360</v>
      </c>
      <c r="Q26" s="128" t="s">
        <v>361</v>
      </c>
      <c r="R26" s="128" t="s">
        <v>362</v>
      </c>
      <c r="S26" s="128" t="s">
        <v>170</v>
      </c>
      <c r="T26" s="128" t="s">
        <v>56</v>
      </c>
      <c r="U26" s="128" t="s">
        <v>360</v>
      </c>
      <c r="V26" s="128" t="s">
        <v>361</v>
      </c>
      <c r="W26" s="128" t="s">
        <v>56</v>
      </c>
      <c r="X26" s="128" t="s">
        <v>7</v>
      </c>
      <c r="Y26" s="130" t="s">
        <v>56</v>
      </c>
    </row>
    <row r="27" spans="1:25" x14ac:dyDescent="0.35">
      <c r="A27" s="96" t="s">
        <v>375</v>
      </c>
      <c r="B27" s="131">
        <v>67</v>
      </c>
      <c r="C27" s="131">
        <v>1</v>
      </c>
      <c r="D27" s="140">
        <v>0.2</v>
      </c>
      <c r="E27" s="131">
        <v>15</v>
      </c>
      <c r="F27" s="131">
        <v>0</v>
      </c>
      <c r="G27" s="164">
        <v>0</v>
      </c>
      <c r="H27" s="140">
        <v>0.1</v>
      </c>
      <c r="I27" s="131">
        <v>53</v>
      </c>
      <c r="J27" s="131">
        <v>0</v>
      </c>
      <c r="K27" s="131">
        <v>0</v>
      </c>
      <c r="L27" s="140">
        <v>0.2</v>
      </c>
      <c r="M27" s="164">
        <v>0</v>
      </c>
      <c r="N27" s="164">
        <v>111</v>
      </c>
      <c r="O27" s="140">
        <v>5</v>
      </c>
      <c r="P27" s="131">
        <v>11</v>
      </c>
      <c r="Q27" s="131">
        <v>9731</v>
      </c>
      <c r="R27" s="131">
        <v>2</v>
      </c>
      <c r="S27" s="131">
        <v>7142</v>
      </c>
      <c r="T27" s="140">
        <v>54.7</v>
      </c>
      <c r="U27" s="131">
        <v>0</v>
      </c>
      <c r="V27" s="131">
        <v>6</v>
      </c>
      <c r="W27" s="132">
        <v>0.1</v>
      </c>
      <c r="X27" s="131">
        <v>17139</v>
      </c>
      <c r="Y27" s="103">
        <f>(X27/109175)*100</f>
        <v>15.698648958094802</v>
      </c>
    </row>
    <row r="28" spans="1:25" x14ac:dyDescent="0.35">
      <c r="A28" s="96" t="s">
        <v>376</v>
      </c>
      <c r="B28" s="131">
        <v>2247</v>
      </c>
      <c r="C28" s="131">
        <v>68</v>
      </c>
      <c r="D28" s="140">
        <v>6.4</v>
      </c>
      <c r="E28" s="131">
        <v>759</v>
      </c>
      <c r="F28" s="131">
        <v>23</v>
      </c>
      <c r="G28" s="164">
        <v>7</v>
      </c>
      <c r="H28" s="140">
        <v>6.6</v>
      </c>
      <c r="I28" s="131">
        <v>1070</v>
      </c>
      <c r="J28" s="131">
        <v>58</v>
      </c>
      <c r="K28" s="131">
        <v>17</v>
      </c>
      <c r="L28" s="140">
        <v>5.0999999999999996</v>
      </c>
      <c r="M28" s="164">
        <v>3</v>
      </c>
      <c r="N28" s="164">
        <v>278</v>
      </c>
      <c r="O28" s="140">
        <v>12.6</v>
      </c>
      <c r="P28" s="131">
        <v>45</v>
      </c>
      <c r="Q28" s="131">
        <v>6413</v>
      </c>
      <c r="R28" s="131">
        <v>4</v>
      </c>
      <c r="S28" s="131">
        <v>4572</v>
      </c>
      <c r="T28" s="140">
        <v>35.700000000000003</v>
      </c>
      <c r="U28" s="131">
        <v>0</v>
      </c>
      <c r="V28" s="131">
        <v>646</v>
      </c>
      <c r="W28" s="132">
        <v>11.4</v>
      </c>
      <c r="X28" s="131">
        <v>16210</v>
      </c>
      <c r="Y28" s="103">
        <f t="shared" ref="Y28:Y35" si="3">(X28/109175)*100</f>
        <v>14.847721547973435</v>
      </c>
    </row>
    <row r="29" spans="1:25" x14ac:dyDescent="0.35">
      <c r="A29" s="96" t="s">
        <v>377</v>
      </c>
      <c r="B29" s="131">
        <v>7259</v>
      </c>
      <c r="C29" s="131">
        <v>324</v>
      </c>
      <c r="D29" s="140">
        <v>21.1</v>
      </c>
      <c r="E29" s="131">
        <v>2617</v>
      </c>
      <c r="F29" s="131">
        <v>112</v>
      </c>
      <c r="G29" s="164">
        <v>24</v>
      </c>
      <c r="H29" s="140">
        <v>22.9</v>
      </c>
      <c r="I29" s="131">
        <v>3846</v>
      </c>
      <c r="J29" s="131">
        <v>205</v>
      </c>
      <c r="K29" s="131">
        <v>108</v>
      </c>
      <c r="L29" s="140">
        <v>18.5</v>
      </c>
      <c r="M29" s="164">
        <v>23</v>
      </c>
      <c r="N29" s="164">
        <v>508</v>
      </c>
      <c r="O29" s="140">
        <v>23.8</v>
      </c>
      <c r="P29" s="131">
        <v>13</v>
      </c>
      <c r="Q29" s="131">
        <v>1343</v>
      </c>
      <c r="R29" s="131">
        <v>0</v>
      </c>
      <c r="S29" s="131">
        <v>0</v>
      </c>
      <c r="T29" s="140">
        <v>4.4000000000000004</v>
      </c>
      <c r="U29" s="131">
        <v>2</v>
      </c>
      <c r="V29" s="131">
        <v>1878</v>
      </c>
      <c r="W29" s="132">
        <v>33.1</v>
      </c>
      <c r="X29" s="131">
        <v>18262</v>
      </c>
      <c r="Y29" s="103">
        <f t="shared" si="3"/>
        <v>16.727272727272727</v>
      </c>
    </row>
    <row r="30" spans="1:25" x14ac:dyDescent="0.35">
      <c r="A30" s="96" t="s">
        <v>378</v>
      </c>
      <c r="B30" s="131">
        <v>5490</v>
      </c>
      <c r="C30" s="131">
        <v>244</v>
      </c>
      <c r="D30" s="140">
        <v>16</v>
      </c>
      <c r="E30" s="131">
        <v>2133</v>
      </c>
      <c r="F30" s="131">
        <v>113</v>
      </c>
      <c r="G30" s="164">
        <v>12</v>
      </c>
      <c r="H30" s="140">
        <v>18.8</v>
      </c>
      <c r="I30" s="131">
        <v>3356</v>
      </c>
      <c r="J30" s="131">
        <v>188</v>
      </c>
      <c r="K30" s="131">
        <v>195</v>
      </c>
      <c r="L30" s="140">
        <v>16.600000000000001</v>
      </c>
      <c r="M30" s="164">
        <v>50</v>
      </c>
      <c r="N30" s="164">
        <v>537</v>
      </c>
      <c r="O30" s="140">
        <v>26.3</v>
      </c>
      <c r="P30" s="131">
        <v>29</v>
      </c>
      <c r="Q30" s="131">
        <v>1223</v>
      </c>
      <c r="R30" s="131">
        <v>0</v>
      </c>
      <c r="S30" s="131">
        <v>0</v>
      </c>
      <c r="T30" s="140">
        <v>4.0999999999999996</v>
      </c>
      <c r="U30" s="131">
        <v>2</v>
      </c>
      <c r="V30" s="131">
        <v>1278</v>
      </c>
      <c r="W30" s="132">
        <v>22.5</v>
      </c>
      <c r="X30" s="131">
        <v>14850</v>
      </c>
      <c r="Y30" s="103">
        <f t="shared" si="3"/>
        <v>13.602015113350127</v>
      </c>
    </row>
    <row r="31" spans="1:25" x14ac:dyDescent="0.35">
      <c r="A31" s="96" t="s">
        <v>379</v>
      </c>
      <c r="B31" s="131">
        <v>4183</v>
      </c>
      <c r="C31" s="131">
        <v>193</v>
      </c>
      <c r="D31" s="140">
        <v>12.2</v>
      </c>
      <c r="E31" s="131">
        <v>1720</v>
      </c>
      <c r="F31" s="131">
        <v>61</v>
      </c>
      <c r="G31" s="164">
        <v>4</v>
      </c>
      <c r="H31" s="140">
        <v>14.9</v>
      </c>
      <c r="I31" s="131">
        <v>2778</v>
      </c>
      <c r="J31" s="131">
        <v>145</v>
      </c>
      <c r="K31" s="131">
        <v>200</v>
      </c>
      <c r="L31" s="140">
        <v>13.9</v>
      </c>
      <c r="M31" s="164">
        <v>27</v>
      </c>
      <c r="N31" s="164">
        <v>348</v>
      </c>
      <c r="O31" s="140">
        <v>16.8</v>
      </c>
      <c r="P31" s="131">
        <v>2</v>
      </c>
      <c r="Q31" s="131">
        <v>221</v>
      </c>
      <c r="R31" s="131">
        <v>0</v>
      </c>
      <c r="S31" s="131">
        <v>0</v>
      </c>
      <c r="T31" s="140">
        <v>0.7</v>
      </c>
      <c r="U31" s="131">
        <v>0</v>
      </c>
      <c r="V31" s="131">
        <v>788</v>
      </c>
      <c r="W31" s="132">
        <v>13.9</v>
      </c>
      <c r="X31" s="131">
        <v>10670</v>
      </c>
      <c r="Y31" s="103">
        <f t="shared" si="3"/>
        <v>9.7732997481108299</v>
      </c>
    </row>
    <row r="32" spans="1:25" x14ac:dyDescent="0.35">
      <c r="A32" s="96" t="s">
        <v>380</v>
      </c>
      <c r="B32" s="131">
        <v>3822</v>
      </c>
      <c r="C32" s="131">
        <v>186</v>
      </c>
      <c r="D32" s="140">
        <v>11.2</v>
      </c>
      <c r="E32" s="131">
        <v>1555</v>
      </c>
      <c r="F32" s="131">
        <v>68</v>
      </c>
      <c r="G32" s="164">
        <v>7</v>
      </c>
      <c r="H32" s="140">
        <v>13.6</v>
      </c>
      <c r="I32" s="131">
        <v>2726</v>
      </c>
      <c r="J32" s="131">
        <v>146</v>
      </c>
      <c r="K32" s="131">
        <v>202</v>
      </c>
      <c r="L32" s="140">
        <v>13.7</v>
      </c>
      <c r="M32" s="164">
        <v>16</v>
      </c>
      <c r="N32" s="164">
        <v>223</v>
      </c>
      <c r="O32" s="140">
        <v>10.7</v>
      </c>
      <c r="P32" s="131">
        <v>0</v>
      </c>
      <c r="Q32" s="131">
        <v>97</v>
      </c>
      <c r="R32" s="131">
        <v>0</v>
      </c>
      <c r="S32" s="131">
        <v>0</v>
      </c>
      <c r="T32" s="140">
        <v>0.3</v>
      </c>
      <c r="U32" s="131">
        <v>3</v>
      </c>
      <c r="V32" s="131">
        <v>604</v>
      </c>
      <c r="W32" s="132">
        <v>10.7</v>
      </c>
      <c r="X32" s="131">
        <v>9655</v>
      </c>
      <c r="Y32" s="103">
        <f t="shared" si="3"/>
        <v>8.843599725211817</v>
      </c>
    </row>
    <row r="33" spans="1:25" x14ac:dyDescent="0.35">
      <c r="A33" s="96" t="s">
        <v>381</v>
      </c>
      <c r="B33" s="131">
        <v>2620</v>
      </c>
      <c r="C33" s="131">
        <v>170</v>
      </c>
      <c r="D33" s="140">
        <v>7.8</v>
      </c>
      <c r="E33" s="131">
        <v>864</v>
      </c>
      <c r="F33" s="131">
        <v>53</v>
      </c>
      <c r="G33" s="164">
        <v>6</v>
      </c>
      <c r="H33" s="140">
        <v>7.7</v>
      </c>
      <c r="I33" s="131">
        <v>1839</v>
      </c>
      <c r="J33" s="131">
        <v>113</v>
      </c>
      <c r="K33" s="131">
        <v>108</v>
      </c>
      <c r="L33" s="140">
        <v>9.1999999999999993</v>
      </c>
      <c r="M33" s="164">
        <v>6</v>
      </c>
      <c r="N33" s="164">
        <v>63</v>
      </c>
      <c r="O33" s="140">
        <v>3.1</v>
      </c>
      <c r="P33" s="131">
        <v>0</v>
      </c>
      <c r="Q33" s="131">
        <v>28</v>
      </c>
      <c r="R33" s="131">
        <v>0</v>
      </c>
      <c r="S33" s="131">
        <v>0</v>
      </c>
      <c r="T33" s="140">
        <v>0.1</v>
      </c>
      <c r="U33" s="131">
        <v>0</v>
      </c>
      <c r="V33" s="131">
        <v>320</v>
      </c>
      <c r="W33" s="132">
        <v>5.6</v>
      </c>
      <c r="X33" s="131">
        <v>6190</v>
      </c>
      <c r="Y33" s="103">
        <f t="shared" si="3"/>
        <v>5.6697961987634535</v>
      </c>
    </row>
    <row r="34" spans="1:25" x14ac:dyDescent="0.35">
      <c r="A34" s="96" t="s">
        <v>382</v>
      </c>
      <c r="B34" s="131">
        <v>8741</v>
      </c>
      <c r="C34" s="131">
        <v>293</v>
      </c>
      <c r="D34" s="140">
        <v>25.2</v>
      </c>
      <c r="E34" s="131">
        <v>1708</v>
      </c>
      <c r="F34" s="131">
        <v>134</v>
      </c>
      <c r="G34" s="164">
        <v>1</v>
      </c>
      <c r="H34" s="140">
        <v>15.4</v>
      </c>
      <c r="I34" s="131">
        <v>4869</v>
      </c>
      <c r="J34" s="131">
        <v>206</v>
      </c>
      <c r="K34" s="131">
        <v>48</v>
      </c>
      <c r="L34" s="140">
        <v>22.8</v>
      </c>
      <c r="M34" s="164">
        <v>1</v>
      </c>
      <c r="N34" s="164">
        <v>37</v>
      </c>
      <c r="O34" s="140">
        <v>1.7</v>
      </c>
      <c r="P34" s="131">
        <v>0</v>
      </c>
      <c r="Q34" s="131">
        <v>1</v>
      </c>
      <c r="R34" s="131">
        <v>0</v>
      </c>
      <c r="S34" s="131">
        <v>0</v>
      </c>
      <c r="T34" s="140">
        <v>0</v>
      </c>
      <c r="U34" s="131">
        <v>0</v>
      </c>
      <c r="V34" s="131">
        <v>156</v>
      </c>
      <c r="W34" s="132">
        <v>2.7</v>
      </c>
      <c r="X34" s="131">
        <v>16195</v>
      </c>
      <c r="Y34" s="103">
        <f t="shared" si="3"/>
        <v>14.833982138768034</v>
      </c>
    </row>
    <row r="35" spans="1:25" x14ac:dyDescent="0.35">
      <c r="A35" s="96" t="s">
        <v>18</v>
      </c>
      <c r="B35" s="131">
        <v>3</v>
      </c>
      <c r="C35" s="131">
        <v>0</v>
      </c>
      <c r="D35" s="140">
        <v>0</v>
      </c>
      <c r="E35" s="131">
        <v>0</v>
      </c>
      <c r="F35" s="131">
        <v>0</v>
      </c>
      <c r="G35" s="164">
        <v>0</v>
      </c>
      <c r="H35" s="140">
        <v>0</v>
      </c>
      <c r="I35" s="131">
        <v>1</v>
      </c>
      <c r="J35" s="131">
        <v>0</v>
      </c>
      <c r="K35" s="131">
        <v>0</v>
      </c>
      <c r="L35" s="140">
        <v>0</v>
      </c>
      <c r="M35" s="164">
        <v>0</v>
      </c>
      <c r="N35" s="164">
        <v>0</v>
      </c>
      <c r="O35" s="140">
        <v>0</v>
      </c>
      <c r="P35" s="131">
        <v>0</v>
      </c>
      <c r="Q35" s="131">
        <v>0</v>
      </c>
      <c r="R35" s="131">
        <v>0</v>
      </c>
      <c r="S35" s="131">
        <v>0</v>
      </c>
      <c r="T35" s="140">
        <v>0</v>
      </c>
      <c r="U35" s="131">
        <v>0</v>
      </c>
      <c r="V35" s="131">
        <v>0</v>
      </c>
      <c r="W35" s="132">
        <v>0</v>
      </c>
      <c r="X35" s="131">
        <v>4</v>
      </c>
      <c r="Y35" s="103">
        <f t="shared" si="3"/>
        <v>3.6638424547744443E-3</v>
      </c>
    </row>
    <row r="36" spans="1:25" ht="16" thickBot="1" x14ac:dyDescent="0.4">
      <c r="A36" s="97" t="s">
        <v>282</v>
      </c>
      <c r="B36" s="134">
        <f>SUM(B27:B35)</f>
        <v>34432</v>
      </c>
      <c r="C36" s="134">
        <f t="shared" ref="C36:Y36" si="4">SUM(C27:C35)</f>
        <v>1479</v>
      </c>
      <c r="D36" s="134">
        <f t="shared" si="4"/>
        <v>100.10000000000001</v>
      </c>
      <c r="E36" s="134">
        <f t="shared" si="4"/>
        <v>11371</v>
      </c>
      <c r="F36" s="134">
        <f t="shared" si="4"/>
        <v>564</v>
      </c>
      <c r="G36" s="134">
        <f t="shared" si="4"/>
        <v>61</v>
      </c>
      <c r="H36" s="134">
        <f t="shared" si="4"/>
        <v>100</v>
      </c>
      <c r="I36" s="134">
        <f t="shared" si="4"/>
        <v>20538</v>
      </c>
      <c r="J36" s="134">
        <f t="shared" si="4"/>
        <v>1061</v>
      </c>
      <c r="K36" s="134">
        <f t="shared" si="4"/>
        <v>878</v>
      </c>
      <c r="L36" s="134">
        <f t="shared" si="4"/>
        <v>100</v>
      </c>
      <c r="M36" s="134">
        <f t="shared" si="4"/>
        <v>126</v>
      </c>
      <c r="N36" s="134">
        <f t="shared" si="4"/>
        <v>2105</v>
      </c>
      <c r="O36" s="134">
        <f t="shared" si="4"/>
        <v>100</v>
      </c>
      <c r="P36" s="134">
        <f t="shared" si="4"/>
        <v>100</v>
      </c>
      <c r="Q36" s="134">
        <f t="shared" si="4"/>
        <v>19057</v>
      </c>
      <c r="R36" s="134">
        <f t="shared" si="4"/>
        <v>6</v>
      </c>
      <c r="S36" s="134">
        <f t="shared" si="4"/>
        <v>11714</v>
      </c>
      <c r="T36" s="134">
        <f t="shared" si="4"/>
        <v>100</v>
      </c>
      <c r="U36" s="134">
        <f t="shared" si="4"/>
        <v>7</v>
      </c>
      <c r="V36" s="134">
        <f t="shared" si="4"/>
        <v>5676</v>
      </c>
      <c r="W36" s="134">
        <f t="shared" si="4"/>
        <v>100</v>
      </c>
      <c r="X36" s="134">
        <f t="shared" si="4"/>
        <v>109175</v>
      </c>
      <c r="Y36" s="145">
        <f t="shared" si="4"/>
        <v>99.999999999999986</v>
      </c>
    </row>
    <row r="37" spans="1:25" ht="16" thickBot="1" x14ac:dyDescent="0.4"/>
    <row r="38" spans="1:25" x14ac:dyDescent="0.35">
      <c r="A38" s="5" t="s">
        <v>213</v>
      </c>
      <c r="B38" s="231" t="s">
        <v>255</v>
      </c>
      <c r="C38" s="231"/>
      <c r="D38" s="231"/>
      <c r="E38" s="231" t="s">
        <v>256</v>
      </c>
      <c r="F38" s="231"/>
      <c r="G38" s="231"/>
      <c r="H38" s="231"/>
      <c r="I38" s="231" t="s">
        <v>257</v>
      </c>
      <c r="J38" s="231"/>
      <c r="K38" s="231"/>
      <c r="L38" s="231"/>
      <c r="M38" s="231" t="s">
        <v>258</v>
      </c>
      <c r="N38" s="231"/>
      <c r="O38" s="231"/>
      <c r="P38" s="231" t="s">
        <v>358</v>
      </c>
      <c r="Q38" s="231"/>
      <c r="R38" s="231"/>
      <c r="S38" s="231"/>
      <c r="T38" s="231"/>
      <c r="U38" s="231" t="s">
        <v>253</v>
      </c>
      <c r="V38" s="231"/>
      <c r="W38" s="231"/>
      <c r="X38" s="231" t="s">
        <v>373</v>
      </c>
      <c r="Y38" s="232"/>
    </row>
    <row r="39" spans="1:25" x14ac:dyDescent="0.35">
      <c r="A39" s="96" t="s">
        <v>221</v>
      </c>
      <c r="B39" s="128" t="s">
        <v>359</v>
      </c>
      <c r="C39" s="128" t="s">
        <v>360</v>
      </c>
      <c r="D39" s="128" t="s">
        <v>56</v>
      </c>
      <c r="E39" s="128" t="s">
        <v>359</v>
      </c>
      <c r="F39" s="128" t="s">
        <v>360</v>
      </c>
      <c r="G39" s="128" t="s">
        <v>260</v>
      </c>
      <c r="H39" s="128" t="s">
        <v>56</v>
      </c>
      <c r="I39" s="128" t="s">
        <v>359</v>
      </c>
      <c r="J39" s="128" t="s">
        <v>360</v>
      </c>
      <c r="K39" s="128" t="s">
        <v>260</v>
      </c>
      <c r="L39" s="128" t="s">
        <v>56</v>
      </c>
      <c r="M39" s="128" t="s">
        <v>360</v>
      </c>
      <c r="N39" s="128" t="s">
        <v>374</v>
      </c>
      <c r="O39" s="128" t="s">
        <v>56</v>
      </c>
      <c r="P39" s="128" t="s">
        <v>360</v>
      </c>
      <c r="Q39" s="128" t="s">
        <v>361</v>
      </c>
      <c r="R39" s="128" t="s">
        <v>362</v>
      </c>
      <c r="S39" s="128" t="s">
        <v>170</v>
      </c>
      <c r="T39" s="128" t="s">
        <v>56</v>
      </c>
      <c r="U39" s="128" t="s">
        <v>360</v>
      </c>
      <c r="V39" s="128" t="s">
        <v>361</v>
      </c>
      <c r="W39" s="128" t="s">
        <v>56</v>
      </c>
      <c r="X39" s="128" t="s">
        <v>7</v>
      </c>
      <c r="Y39" s="130" t="s">
        <v>56</v>
      </c>
    </row>
    <row r="40" spans="1:25" x14ac:dyDescent="0.35">
      <c r="A40" s="96" t="s">
        <v>21</v>
      </c>
      <c r="B40" s="131">
        <v>19845</v>
      </c>
      <c r="C40" s="131">
        <v>824</v>
      </c>
      <c r="D40" s="140">
        <v>57.6</v>
      </c>
      <c r="E40" s="131">
        <v>6350</v>
      </c>
      <c r="F40" s="131">
        <v>239</v>
      </c>
      <c r="G40" s="131">
        <v>56</v>
      </c>
      <c r="H40" s="140">
        <v>55.4</v>
      </c>
      <c r="I40" s="131">
        <v>11370</v>
      </c>
      <c r="J40" s="131">
        <v>504</v>
      </c>
      <c r="K40" s="131">
        <v>308</v>
      </c>
      <c r="L40" s="140">
        <f>SUM(I40:K40)/SUM(I45:K45)*100</f>
        <v>54.197624238110066</v>
      </c>
      <c r="M40" s="131">
        <v>25</v>
      </c>
      <c r="N40" s="131">
        <v>579</v>
      </c>
      <c r="O40" s="140">
        <f>SUM(M40:N40)/SUM(M45:N45)*100</f>
        <v>27.073061407440608</v>
      </c>
      <c r="P40" s="164">
        <v>81</v>
      </c>
      <c r="Q40" s="131">
        <v>10900</v>
      </c>
      <c r="R40" s="164">
        <v>2</v>
      </c>
      <c r="S40" s="131">
        <v>6176</v>
      </c>
      <c r="T40" s="140">
        <v>55.6</v>
      </c>
      <c r="U40" s="164">
        <v>3</v>
      </c>
      <c r="V40" s="131">
        <v>2799</v>
      </c>
      <c r="W40" s="140">
        <v>49.3</v>
      </c>
      <c r="X40" s="131">
        <v>60061</v>
      </c>
      <c r="Y40" s="103">
        <f>(X40/109175)*100</f>
        <v>55.013510419051983</v>
      </c>
    </row>
    <row r="41" spans="1:25" x14ac:dyDescent="0.35">
      <c r="A41" s="96" t="s">
        <v>20</v>
      </c>
      <c r="B41" s="131">
        <v>14397</v>
      </c>
      <c r="C41" s="131">
        <v>610</v>
      </c>
      <c r="D41" s="140">
        <v>41.8</v>
      </c>
      <c r="E41" s="131">
        <v>4836</v>
      </c>
      <c r="F41" s="131">
        <v>318</v>
      </c>
      <c r="G41" s="131">
        <v>5</v>
      </c>
      <c r="H41" s="140">
        <v>43</v>
      </c>
      <c r="I41" s="131">
        <v>9091</v>
      </c>
      <c r="J41" s="131">
        <v>548</v>
      </c>
      <c r="K41" s="131">
        <v>568</v>
      </c>
      <c r="L41" s="140">
        <f>SUM(I41:K41)/SUM(I45:K45)*100</f>
        <v>45.410864439204516</v>
      </c>
      <c r="M41" s="131">
        <v>99</v>
      </c>
      <c r="N41" s="131">
        <v>1509</v>
      </c>
      <c r="O41" s="140">
        <f>SUM(M41:N41)/SUM(M45:N45)*100</f>
        <v>72.07530255490812</v>
      </c>
      <c r="P41" s="164">
        <v>13</v>
      </c>
      <c r="Q41" s="131">
        <v>7866</v>
      </c>
      <c r="R41" s="164">
        <v>4</v>
      </c>
      <c r="S41" s="131">
        <v>5499</v>
      </c>
      <c r="T41" s="140">
        <v>43.3</v>
      </c>
      <c r="U41" s="164">
        <v>4</v>
      </c>
      <c r="V41" s="131">
        <v>2808</v>
      </c>
      <c r="W41" s="140">
        <v>49.5</v>
      </c>
      <c r="X41" s="131">
        <v>48175</v>
      </c>
      <c r="Y41" s="103">
        <f t="shared" ref="Y41:Y44" si="5">(X41/109175)*100</f>
        <v>44.12640256468972</v>
      </c>
    </row>
    <row r="42" spans="1:25" x14ac:dyDescent="0.35">
      <c r="A42" s="96" t="s">
        <v>383</v>
      </c>
      <c r="B42" s="131">
        <v>54</v>
      </c>
      <c r="C42" s="131">
        <v>16</v>
      </c>
      <c r="D42" s="140">
        <v>0.2</v>
      </c>
      <c r="E42" s="131">
        <v>73</v>
      </c>
      <c r="F42" s="131">
        <v>5</v>
      </c>
      <c r="G42" s="131">
        <v>0</v>
      </c>
      <c r="H42" s="140">
        <v>0.7</v>
      </c>
      <c r="I42" s="131">
        <v>17</v>
      </c>
      <c r="J42" s="131">
        <v>3</v>
      </c>
      <c r="K42" s="131">
        <v>0</v>
      </c>
      <c r="L42" s="140">
        <f>SUM(I42:K42)/SUM(I45:K45)*100</f>
        <v>8.8979846064866308E-2</v>
      </c>
      <c r="M42" s="131">
        <v>0</v>
      </c>
      <c r="N42" s="131">
        <v>8</v>
      </c>
      <c r="O42" s="140">
        <f>SUM(M42:N42)/SUM(M45:N45)*100</f>
        <v>0.35858359480053792</v>
      </c>
      <c r="P42" s="164">
        <v>2</v>
      </c>
      <c r="Q42" s="131">
        <v>104</v>
      </c>
      <c r="R42" s="164">
        <v>0</v>
      </c>
      <c r="S42" s="131">
        <v>6</v>
      </c>
      <c r="T42" s="140">
        <v>0.4</v>
      </c>
      <c r="U42" s="164">
        <v>0</v>
      </c>
      <c r="V42" s="164">
        <v>20</v>
      </c>
      <c r="W42" s="140">
        <v>0.4</v>
      </c>
      <c r="X42" s="131">
        <v>308</v>
      </c>
      <c r="Y42" s="103">
        <f t="shared" si="5"/>
        <v>0.28211586901763225</v>
      </c>
    </row>
    <row r="43" spans="1:25" x14ac:dyDescent="0.35">
      <c r="A43" s="96" t="s">
        <v>28</v>
      </c>
      <c r="B43" s="131">
        <v>100</v>
      </c>
      <c r="C43" s="131">
        <v>20</v>
      </c>
      <c r="D43" s="140">
        <v>0.3</v>
      </c>
      <c r="E43" s="131">
        <v>81</v>
      </c>
      <c r="F43" s="131">
        <v>2</v>
      </c>
      <c r="G43" s="131">
        <v>0</v>
      </c>
      <c r="H43" s="140">
        <v>0.7</v>
      </c>
      <c r="I43" s="131">
        <v>46</v>
      </c>
      <c r="J43" s="131">
        <v>4</v>
      </c>
      <c r="K43" s="131">
        <v>2</v>
      </c>
      <c r="L43" s="140">
        <f>SUM(I43:K43)/SUM(I45:K45)*100</f>
        <v>0.23134759976865238</v>
      </c>
      <c r="M43" s="131">
        <v>2</v>
      </c>
      <c r="N43" s="131">
        <v>6</v>
      </c>
      <c r="O43" s="140">
        <f>SUM(M43:N43)/SUM(M45:N45)*100</f>
        <v>0.35858359480053792</v>
      </c>
      <c r="P43" s="164">
        <v>3</v>
      </c>
      <c r="Q43" s="131">
        <v>132</v>
      </c>
      <c r="R43" s="164">
        <v>0</v>
      </c>
      <c r="S43" s="131">
        <v>19</v>
      </c>
      <c r="T43" s="140">
        <v>0.5</v>
      </c>
      <c r="U43" s="164">
        <v>0</v>
      </c>
      <c r="V43" s="164">
        <v>41</v>
      </c>
      <c r="W43" s="140">
        <v>0.7</v>
      </c>
      <c r="X43" s="131">
        <v>458</v>
      </c>
      <c r="Y43" s="103">
        <f t="shared" si="5"/>
        <v>0.41950996107167393</v>
      </c>
    </row>
    <row r="44" spans="1:25" x14ac:dyDescent="0.35">
      <c r="A44" s="96" t="s">
        <v>18</v>
      </c>
      <c r="B44" s="131">
        <v>36</v>
      </c>
      <c r="C44" s="131">
        <v>9</v>
      </c>
      <c r="D44" s="140">
        <v>0.1</v>
      </c>
      <c r="E44" s="131">
        <v>31</v>
      </c>
      <c r="F44" s="131">
        <v>0</v>
      </c>
      <c r="G44" s="131">
        <v>0</v>
      </c>
      <c r="H44" s="140">
        <v>0.3</v>
      </c>
      <c r="I44" s="131">
        <v>14</v>
      </c>
      <c r="J44" s="131">
        <v>2</v>
      </c>
      <c r="K44" s="131">
        <v>0</v>
      </c>
      <c r="L44" s="140">
        <f>SUM(I44:K44)/SUM(I45:K45)*100</f>
        <v>7.1183876851893049E-2</v>
      </c>
      <c r="M44" s="131">
        <v>0</v>
      </c>
      <c r="N44" s="131">
        <v>3</v>
      </c>
      <c r="O44" s="140">
        <f>SUM(M44:N44)/SUM(M45:N45)*100</f>
        <v>0.13446884805020171</v>
      </c>
      <c r="P44" s="164">
        <v>1</v>
      </c>
      <c r="Q44" s="131">
        <v>55</v>
      </c>
      <c r="R44" s="164">
        <v>0</v>
      </c>
      <c r="S44" s="131">
        <v>14</v>
      </c>
      <c r="T44" s="140">
        <v>0.2</v>
      </c>
      <c r="U44" s="164">
        <v>0</v>
      </c>
      <c r="V44" s="164">
        <v>8</v>
      </c>
      <c r="W44" s="140">
        <v>0.1</v>
      </c>
      <c r="X44" s="131">
        <v>173</v>
      </c>
      <c r="Y44" s="103">
        <f t="shared" si="5"/>
        <v>0.15846118616899474</v>
      </c>
    </row>
    <row r="45" spans="1:25" ht="16" thickBot="1" x14ac:dyDescent="0.4">
      <c r="A45" s="97" t="s">
        <v>7</v>
      </c>
      <c r="B45" s="134">
        <f>SUM(B40:B44)</f>
        <v>34432</v>
      </c>
      <c r="C45" s="134">
        <f t="shared" ref="C45:Y45" si="6">SUM(C40:C44)</f>
        <v>1479</v>
      </c>
      <c r="D45" s="134">
        <f t="shared" si="6"/>
        <v>100</v>
      </c>
      <c r="E45" s="134">
        <f t="shared" si="6"/>
        <v>11371</v>
      </c>
      <c r="F45" s="134">
        <f t="shared" si="6"/>
        <v>564</v>
      </c>
      <c r="G45" s="134">
        <f t="shared" si="6"/>
        <v>61</v>
      </c>
      <c r="H45" s="134">
        <f t="shared" si="6"/>
        <v>100.10000000000001</v>
      </c>
      <c r="I45" s="134">
        <f t="shared" si="6"/>
        <v>20538</v>
      </c>
      <c r="J45" s="134">
        <f t="shared" si="6"/>
        <v>1061</v>
      </c>
      <c r="K45" s="134">
        <f t="shared" si="6"/>
        <v>878</v>
      </c>
      <c r="L45" s="173">
        <f t="shared" si="6"/>
        <v>100</v>
      </c>
      <c r="M45" s="134">
        <f t="shared" si="6"/>
        <v>126</v>
      </c>
      <c r="N45" s="134">
        <f t="shared" si="6"/>
        <v>2105</v>
      </c>
      <c r="O45" s="173">
        <f t="shared" si="6"/>
        <v>100</v>
      </c>
      <c r="P45" s="134">
        <f t="shared" si="6"/>
        <v>100</v>
      </c>
      <c r="Q45" s="134">
        <f t="shared" si="6"/>
        <v>19057</v>
      </c>
      <c r="R45" s="134">
        <f t="shared" si="6"/>
        <v>6</v>
      </c>
      <c r="S45" s="134">
        <f t="shared" si="6"/>
        <v>11714</v>
      </c>
      <c r="T45" s="134">
        <f t="shared" si="6"/>
        <v>100.00000000000001</v>
      </c>
      <c r="U45" s="134">
        <f t="shared" si="6"/>
        <v>7</v>
      </c>
      <c r="V45" s="134">
        <f t="shared" si="6"/>
        <v>5676</v>
      </c>
      <c r="W45" s="134">
        <f t="shared" si="6"/>
        <v>100</v>
      </c>
      <c r="X45" s="134">
        <f t="shared" si="6"/>
        <v>109175</v>
      </c>
      <c r="Y45" s="145">
        <f t="shared" si="6"/>
        <v>100</v>
      </c>
    </row>
    <row r="46" spans="1:25" ht="16" thickBot="1" x14ac:dyDescent="0.4"/>
    <row r="47" spans="1:25" x14ac:dyDescent="0.35">
      <c r="A47" s="5" t="s">
        <v>30</v>
      </c>
      <c r="B47" s="231" t="s">
        <v>255</v>
      </c>
      <c r="C47" s="231"/>
      <c r="D47" s="231"/>
      <c r="E47" s="231" t="s">
        <v>256</v>
      </c>
      <c r="F47" s="231"/>
      <c r="G47" s="231"/>
      <c r="H47" s="231"/>
      <c r="I47" s="231" t="s">
        <v>257</v>
      </c>
      <c r="J47" s="231"/>
      <c r="K47" s="231"/>
      <c r="L47" s="231"/>
      <c r="M47" s="231" t="s">
        <v>258</v>
      </c>
      <c r="N47" s="231"/>
      <c r="O47" s="231"/>
      <c r="P47" s="231" t="s">
        <v>358</v>
      </c>
      <c r="Q47" s="231"/>
      <c r="R47" s="231"/>
      <c r="S47" s="231"/>
      <c r="T47" s="231"/>
      <c r="U47" s="231" t="s">
        <v>253</v>
      </c>
      <c r="V47" s="231"/>
      <c r="W47" s="231"/>
      <c r="X47" s="231" t="s">
        <v>373</v>
      </c>
      <c r="Y47" s="232"/>
    </row>
    <row r="48" spans="1:25" x14ac:dyDescent="0.35">
      <c r="A48" s="96" t="s">
        <v>210</v>
      </c>
      <c r="B48" s="128" t="s">
        <v>359</v>
      </c>
      <c r="C48" s="128" t="s">
        <v>360</v>
      </c>
      <c r="D48" s="128" t="s">
        <v>56</v>
      </c>
      <c r="E48" s="128" t="s">
        <v>359</v>
      </c>
      <c r="F48" s="128" t="s">
        <v>360</v>
      </c>
      <c r="G48" s="128" t="s">
        <v>260</v>
      </c>
      <c r="H48" s="128" t="s">
        <v>56</v>
      </c>
      <c r="I48" s="128" t="s">
        <v>359</v>
      </c>
      <c r="J48" s="128" t="s">
        <v>360</v>
      </c>
      <c r="K48" s="128" t="s">
        <v>260</v>
      </c>
      <c r="L48" s="128" t="s">
        <v>56</v>
      </c>
      <c r="M48" s="128" t="s">
        <v>360</v>
      </c>
      <c r="N48" s="128" t="s">
        <v>374</v>
      </c>
      <c r="O48" s="128" t="s">
        <v>56</v>
      </c>
      <c r="P48" s="128" t="s">
        <v>360</v>
      </c>
      <c r="Q48" s="128" t="s">
        <v>361</v>
      </c>
      <c r="R48" s="128" t="s">
        <v>362</v>
      </c>
      <c r="S48" s="128" t="s">
        <v>170</v>
      </c>
      <c r="T48" s="128" t="s">
        <v>56</v>
      </c>
      <c r="U48" s="128" t="s">
        <v>360</v>
      </c>
      <c r="V48" s="128" t="s">
        <v>361</v>
      </c>
      <c r="W48" s="128" t="s">
        <v>56</v>
      </c>
      <c r="X48" s="128" t="s">
        <v>7</v>
      </c>
      <c r="Y48" s="130" t="s">
        <v>56</v>
      </c>
    </row>
    <row r="49" spans="1:25" x14ac:dyDescent="0.35">
      <c r="A49" s="96" t="s">
        <v>23</v>
      </c>
      <c r="B49" s="131">
        <v>183</v>
      </c>
      <c r="C49" s="131">
        <v>15</v>
      </c>
      <c r="D49" s="140">
        <f>SUM(B49:C49)/SUM(B57:C57)*100</f>
        <v>0.55136309208877499</v>
      </c>
      <c r="E49" s="131">
        <v>188</v>
      </c>
      <c r="F49" s="131">
        <v>17</v>
      </c>
      <c r="G49" s="131">
        <v>11</v>
      </c>
      <c r="H49" s="140">
        <v>1.8003000500083348</v>
      </c>
      <c r="I49" s="131">
        <v>301</v>
      </c>
      <c r="J49" s="131">
        <v>16</v>
      </c>
      <c r="K49" s="131">
        <v>7</v>
      </c>
      <c r="L49" s="140">
        <v>1.4414735062508341</v>
      </c>
      <c r="M49" s="131">
        <v>1</v>
      </c>
      <c r="N49" s="131">
        <v>17</v>
      </c>
      <c r="O49" s="140">
        <v>0.80681308830121024</v>
      </c>
      <c r="P49" s="131">
        <v>4</v>
      </c>
      <c r="Q49" s="131">
        <v>90</v>
      </c>
      <c r="R49" s="131">
        <v>0</v>
      </c>
      <c r="S49" s="131">
        <v>85</v>
      </c>
      <c r="T49" s="140">
        <v>0.57970075782110242</v>
      </c>
      <c r="U49" s="131">
        <v>0</v>
      </c>
      <c r="V49" s="131">
        <v>71</v>
      </c>
      <c r="W49" s="140">
        <v>1.2493401372514517</v>
      </c>
      <c r="X49" s="174">
        <f t="shared" ref="X49:X56" si="7">SUM(B49,C49,E49,F49,G49,I49,J49,K49,M49,N49,P49,Q49,S49,R49,U49,V49)</f>
        <v>1006</v>
      </c>
      <c r="Y49" s="103">
        <f>(X49/X57)*100</f>
        <v>0.92145637737577279</v>
      </c>
    </row>
    <row r="50" spans="1:25" x14ac:dyDescent="0.35">
      <c r="A50" s="96" t="s">
        <v>97</v>
      </c>
      <c r="B50" s="131">
        <v>161</v>
      </c>
      <c r="C50" s="131">
        <v>4</v>
      </c>
      <c r="D50" s="140">
        <f>SUM(B50:C50)/SUM(B57:C57)*100</f>
        <v>0.45946924340731254</v>
      </c>
      <c r="E50" s="131">
        <v>229</v>
      </c>
      <c r="F50" s="131">
        <v>3</v>
      </c>
      <c r="G50" s="131">
        <v>4</v>
      </c>
      <c r="H50" s="140">
        <v>1.9669944990831805</v>
      </c>
      <c r="I50" s="131">
        <v>252</v>
      </c>
      <c r="J50" s="131">
        <v>12</v>
      </c>
      <c r="K50" s="131">
        <v>25</v>
      </c>
      <c r="L50" s="140">
        <v>1.2857587756373181</v>
      </c>
      <c r="M50" s="131">
        <v>1</v>
      </c>
      <c r="N50" s="131">
        <v>23</v>
      </c>
      <c r="O50" s="140">
        <v>1.0757507844016136</v>
      </c>
      <c r="P50" s="131">
        <v>1</v>
      </c>
      <c r="Q50" s="131">
        <v>50</v>
      </c>
      <c r="R50" s="131">
        <v>0</v>
      </c>
      <c r="S50" s="131">
        <v>49</v>
      </c>
      <c r="T50" s="140">
        <v>0.32385517196709629</v>
      </c>
      <c r="U50" s="131">
        <v>0</v>
      </c>
      <c r="V50" s="131">
        <v>49</v>
      </c>
      <c r="W50" s="140">
        <v>0.86222065810311455</v>
      </c>
      <c r="X50" s="174">
        <f t="shared" si="7"/>
        <v>863</v>
      </c>
      <c r="Y50" s="103">
        <f>(X50/X57)*100</f>
        <v>0.7904740096175864</v>
      </c>
    </row>
    <row r="51" spans="1:25" x14ac:dyDescent="0.35">
      <c r="A51" s="96" t="s">
        <v>24</v>
      </c>
      <c r="B51" s="131">
        <v>6829</v>
      </c>
      <c r="C51" s="131">
        <v>473</v>
      </c>
      <c r="D51" s="140">
        <f>SUM(B51:C51)/SUM(B57:C57)*100</f>
        <v>20.333602517334519</v>
      </c>
      <c r="E51" s="131">
        <v>1744</v>
      </c>
      <c r="F51" s="131">
        <v>131</v>
      </c>
      <c r="G51" s="131">
        <v>37</v>
      </c>
      <c r="H51" s="140">
        <v>15.935989331555259</v>
      </c>
      <c r="I51" s="131">
        <v>6680</v>
      </c>
      <c r="J51" s="131">
        <v>403</v>
      </c>
      <c r="K51" s="131">
        <v>311</v>
      </c>
      <c r="L51" s="140">
        <v>32.895849090181073</v>
      </c>
      <c r="M51" s="131">
        <v>34</v>
      </c>
      <c r="N51" s="131">
        <v>465</v>
      </c>
      <c r="O51" s="140">
        <v>22.36665172568355</v>
      </c>
      <c r="P51" s="131">
        <v>19</v>
      </c>
      <c r="Q51" s="131">
        <v>1189</v>
      </c>
      <c r="R51" s="131">
        <v>0</v>
      </c>
      <c r="S51" s="131">
        <v>1000</v>
      </c>
      <c r="T51" s="140">
        <v>7.1507221970334864</v>
      </c>
      <c r="U51" s="131">
        <v>1</v>
      </c>
      <c r="V51" s="131">
        <v>611</v>
      </c>
      <c r="W51" s="140">
        <v>10.768960056308288</v>
      </c>
      <c r="X51" s="174">
        <f t="shared" si="7"/>
        <v>19927</v>
      </c>
      <c r="Y51" s="103">
        <f>(X51/X57)*100</f>
        <v>18.252347149072591</v>
      </c>
    </row>
    <row r="52" spans="1:25" x14ac:dyDescent="0.35">
      <c r="A52" s="96" t="s">
        <v>385</v>
      </c>
      <c r="B52" s="131">
        <v>26547</v>
      </c>
      <c r="C52" s="131">
        <v>933</v>
      </c>
      <c r="D52" s="140">
        <f>SUM(B52:C52)/SUM(B57:C57)*100</f>
        <v>76.52251399292696</v>
      </c>
      <c r="E52" s="131">
        <v>8755</v>
      </c>
      <c r="F52" s="131">
        <v>388</v>
      </c>
      <c r="G52" s="131">
        <v>5</v>
      </c>
      <c r="H52" s="140">
        <v>76.246041006834474</v>
      </c>
      <c r="I52" s="131">
        <v>12609</v>
      </c>
      <c r="J52" s="131">
        <v>572</v>
      </c>
      <c r="K52" s="131">
        <v>518</v>
      </c>
      <c r="L52" s="140">
        <v>60.946745562130175</v>
      </c>
      <c r="M52" s="131">
        <v>54</v>
      </c>
      <c r="N52" s="131">
        <v>1420</v>
      </c>
      <c r="O52" s="140">
        <v>66.069027341999103</v>
      </c>
      <c r="P52" s="131">
        <v>71</v>
      </c>
      <c r="Q52" s="131">
        <v>17263</v>
      </c>
      <c r="R52" s="131">
        <v>6</v>
      </c>
      <c r="S52" s="131">
        <v>9535</v>
      </c>
      <c r="T52" s="140">
        <v>87.036077466157138</v>
      </c>
      <c r="U52" s="131">
        <v>4</v>
      </c>
      <c r="V52" s="131">
        <v>4565</v>
      </c>
      <c r="W52" s="140">
        <v>80.39767728312512</v>
      </c>
      <c r="X52" s="174">
        <f t="shared" si="7"/>
        <v>83245</v>
      </c>
      <c r="Y52" s="103">
        <f>(X52/X57)*100</f>
        <v>76.249141286924655</v>
      </c>
    </row>
    <row r="53" spans="1:25" x14ac:dyDescent="0.35">
      <c r="A53" s="96" t="s">
        <v>29</v>
      </c>
      <c r="B53" s="131">
        <v>622</v>
      </c>
      <c r="C53" s="131">
        <v>42</v>
      </c>
      <c r="D53" s="140">
        <f>SUM(B53:C53)/SUM(B57:C57)*100</f>
        <v>1.8490156219542759</v>
      </c>
      <c r="E53" s="131">
        <v>326</v>
      </c>
      <c r="F53" s="131">
        <v>21</v>
      </c>
      <c r="G53" s="131">
        <v>2</v>
      </c>
      <c r="H53" s="140">
        <v>2.9254875812635439</v>
      </c>
      <c r="I53" s="131">
        <v>605</v>
      </c>
      <c r="J53" s="131">
        <v>48</v>
      </c>
      <c r="K53" s="131">
        <v>13</v>
      </c>
      <c r="L53" s="140">
        <v>2.9630288739600479</v>
      </c>
      <c r="M53" s="131">
        <v>35</v>
      </c>
      <c r="N53" s="131">
        <v>164</v>
      </c>
      <c r="O53" s="140">
        <v>8.9197669206633794</v>
      </c>
      <c r="P53" s="131">
        <v>2</v>
      </c>
      <c r="Q53" s="131">
        <v>232</v>
      </c>
      <c r="R53" s="131">
        <v>0</v>
      </c>
      <c r="S53" s="131">
        <v>564</v>
      </c>
      <c r="T53" s="140">
        <v>2.5876028240170998</v>
      </c>
      <c r="U53" s="131">
        <v>2</v>
      </c>
      <c r="V53" s="131">
        <v>295</v>
      </c>
      <c r="W53" s="140">
        <v>5.2261129685025516</v>
      </c>
      <c r="X53" s="174">
        <f t="shared" si="7"/>
        <v>2973</v>
      </c>
      <c r="Y53" s="103">
        <f>(X53/X57)*100</f>
        <v>2.723150904511106</v>
      </c>
    </row>
    <row r="54" spans="1:25" x14ac:dyDescent="0.35">
      <c r="A54" s="96" t="s">
        <v>94</v>
      </c>
      <c r="B54" s="131">
        <v>32</v>
      </c>
      <c r="C54" s="131">
        <v>6</v>
      </c>
      <c r="D54" s="140">
        <f>SUM(B54:C54)/SUM(B57:C57)*100</f>
        <v>0.10581715908774471</v>
      </c>
      <c r="E54" s="131">
        <v>34</v>
      </c>
      <c r="F54" s="131">
        <v>2</v>
      </c>
      <c r="G54" s="131">
        <v>1</v>
      </c>
      <c r="H54" s="140">
        <v>0.30838473078846473</v>
      </c>
      <c r="I54" s="131">
        <v>38</v>
      </c>
      <c r="J54" s="131">
        <v>3</v>
      </c>
      <c r="K54" s="131">
        <v>3</v>
      </c>
      <c r="L54" s="140">
        <v>0.19575566134270589</v>
      </c>
      <c r="M54" s="131">
        <v>0</v>
      </c>
      <c r="N54" s="131">
        <v>3</v>
      </c>
      <c r="O54" s="140">
        <v>0.13446884805020171</v>
      </c>
      <c r="P54" s="131">
        <v>0</v>
      </c>
      <c r="Q54" s="131">
        <v>28</v>
      </c>
      <c r="R54" s="131">
        <v>0</v>
      </c>
      <c r="S54" s="131">
        <v>17</v>
      </c>
      <c r="T54" s="140">
        <v>0.14573482738519333</v>
      </c>
      <c r="U54" s="131">
        <v>0</v>
      </c>
      <c r="V54" s="131">
        <v>10</v>
      </c>
      <c r="W54" s="140">
        <v>0.17596339961288052</v>
      </c>
      <c r="X54" s="174">
        <f t="shared" si="7"/>
        <v>177</v>
      </c>
      <c r="Y54" s="103">
        <f>(X54/X57)*100</f>
        <v>0.16212502862376918</v>
      </c>
    </row>
    <row r="55" spans="1:25" x14ac:dyDescent="0.35">
      <c r="A55" s="96" t="s">
        <v>384</v>
      </c>
      <c r="B55" s="131">
        <v>15</v>
      </c>
      <c r="C55" s="131">
        <v>3</v>
      </c>
      <c r="D55" s="140">
        <f>SUM(B55:C55)/SUM(B57:C57)*100</f>
        <v>5.0123917462615915E-2</v>
      </c>
      <c r="E55" s="131">
        <v>16</v>
      </c>
      <c r="F55" s="131">
        <v>2</v>
      </c>
      <c r="G55" s="131">
        <v>1</v>
      </c>
      <c r="H55" s="140">
        <v>0.15835972662110351</v>
      </c>
      <c r="I55" s="131">
        <v>26</v>
      </c>
      <c r="J55" s="131">
        <v>5</v>
      </c>
      <c r="K55" s="131">
        <v>0</v>
      </c>
      <c r="L55" s="140">
        <v>0.13791876140054277</v>
      </c>
      <c r="M55" s="131">
        <v>1</v>
      </c>
      <c r="N55" s="131">
        <v>3</v>
      </c>
      <c r="O55" s="140">
        <v>0.17929179740026896</v>
      </c>
      <c r="P55" s="131">
        <v>3</v>
      </c>
      <c r="Q55" s="131">
        <v>69</v>
      </c>
      <c r="R55" s="131">
        <v>0</v>
      </c>
      <c r="S55" s="131">
        <v>20</v>
      </c>
      <c r="T55" s="140">
        <v>0.2979467582097286</v>
      </c>
      <c r="U55" s="131">
        <v>0</v>
      </c>
      <c r="V55" s="131">
        <v>9</v>
      </c>
      <c r="W55" s="140">
        <v>0.15836705965159248</v>
      </c>
      <c r="X55" s="174">
        <f t="shared" si="7"/>
        <v>173</v>
      </c>
      <c r="Y55" s="103">
        <f>(X55/X57)*100</f>
        <v>0.15846118616899474</v>
      </c>
    </row>
    <row r="56" spans="1:25" x14ac:dyDescent="0.35">
      <c r="A56" s="96" t="s">
        <v>386</v>
      </c>
      <c r="B56" s="131">
        <v>43</v>
      </c>
      <c r="C56" s="131">
        <v>3</v>
      </c>
      <c r="D56" s="140">
        <f>SUM(B56:C56)/SUM(B57:C57)*100</f>
        <v>0.12809445573779621</v>
      </c>
      <c r="E56" s="131">
        <v>79</v>
      </c>
      <c r="F56" s="131">
        <v>0</v>
      </c>
      <c r="G56" s="131">
        <v>0</v>
      </c>
      <c r="H56" s="140">
        <v>0.65844307384564094</v>
      </c>
      <c r="I56" s="131">
        <v>27</v>
      </c>
      <c r="J56" s="131">
        <v>2</v>
      </c>
      <c r="K56" s="131">
        <v>1</v>
      </c>
      <c r="L56" s="140">
        <v>0.13346976909729946</v>
      </c>
      <c r="M56" s="131">
        <v>0</v>
      </c>
      <c r="N56" s="131">
        <v>10</v>
      </c>
      <c r="O56" s="140">
        <v>0.44822949350067237</v>
      </c>
      <c r="P56" s="131">
        <v>0</v>
      </c>
      <c r="Q56" s="131">
        <v>136</v>
      </c>
      <c r="R56" s="131">
        <v>0</v>
      </c>
      <c r="S56" s="131">
        <v>444</v>
      </c>
      <c r="T56" s="140">
        <v>1.8783599974091587</v>
      </c>
      <c r="U56" s="131">
        <v>0</v>
      </c>
      <c r="V56" s="131">
        <v>66</v>
      </c>
      <c r="W56" s="140">
        <v>1.1613584374450114</v>
      </c>
      <c r="X56" s="174">
        <f t="shared" si="7"/>
        <v>811</v>
      </c>
      <c r="Y56" s="103">
        <f>(X56/X57)*100</f>
        <v>0.74284405770551865</v>
      </c>
    </row>
    <row r="57" spans="1:25" ht="16" thickBot="1" x14ac:dyDescent="0.4">
      <c r="A57" s="97" t="s">
        <v>7</v>
      </c>
      <c r="B57" s="134">
        <f>SUM(B49:B56)</f>
        <v>34432</v>
      </c>
      <c r="C57" s="134">
        <f t="shared" ref="C57:Y57" si="8">SUM(C49:C56)</f>
        <v>1479</v>
      </c>
      <c r="D57" s="101">
        <f t="shared" si="8"/>
        <v>100</v>
      </c>
      <c r="E57" s="173">
        <f t="shared" si="8"/>
        <v>11371</v>
      </c>
      <c r="F57" s="134">
        <f t="shared" si="8"/>
        <v>564</v>
      </c>
      <c r="G57" s="134">
        <f t="shared" si="8"/>
        <v>61</v>
      </c>
      <c r="H57" s="101">
        <f t="shared" si="8"/>
        <v>100</v>
      </c>
      <c r="I57" s="134">
        <f t="shared" si="8"/>
        <v>20538</v>
      </c>
      <c r="J57" s="134">
        <f t="shared" si="8"/>
        <v>1061</v>
      </c>
      <c r="K57" s="134">
        <f t="shared" si="8"/>
        <v>878</v>
      </c>
      <c r="L57" s="101">
        <f t="shared" si="8"/>
        <v>99.999999999999986</v>
      </c>
      <c r="M57" s="134">
        <f t="shared" si="8"/>
        <v>126</v>
      </c>
      <c r="N57" s="134">
        <f t="shared" si="8"/>
        <v>2105</v>
      </c>
      <c r="O57" s="101">
        <f t="shared" si="8"/>
        <v>100</v>
      </c>
      <c r="P57" s="134">
        <f t="shared" si="8"/>
        <v>100</v>
      </c>
      <c r="Q57" s="134">
        <f t="shared" si="8"/>
        <v>19057</v>
      </c>
      <c r="R57" s="134">
        <f t="shared" si="8"/>
        <v>6</v>
      </c>
      <c r="S57" s="173">
        <f t="shared" si="8"/>
        <v>11714</v>
      </c>
      <c r="T57" s="101">
        <f t="shared" si="8"/>
        <v>100.00000000000001</v>
      </c>
      <c r="U57" s="134">
        <f t="shared" si="8"/>
        <v>7</v>
      </c>
      <c r="V57" s="134">
        <f t="shared" si="8"/>
        <v>5676</v>
      </c>
      <c r="W57" s="101">
        <f t="shared" si="8"/>
        <v>100.00000000000001</v>
      </c>
      <c r="X57" s="177">
        <f>SUM(B57,C57,E57,F57,G57,I57,J57,K57,M57,N57,P57,Q57,S57,R57,U57,V57)</f>
        <v>109175</v>
      </c>
      <c r="Y57" s="102">
        <f t="shared" si="8"/>
        <v>99.999999999999986</v>
      </c>
    </row>
    <row r="58" spans="1:25" ht="16" thickBot="1" x14ac:dyDescent="0.4"/>
    <row r="59" spans="1:25" x14ac:dyDescent="0.35">
      <c r="A59" s="5" t="s">
        <v>41</v>
      </c>
      <c r="B59" s="231" t="s">
        <v>255</v>
      </c>
      <c r="C59" s="231"/>
      <c r="D59" s="231"/>
      <c r="E59" s="231" t="s">
        <v>256</v>
      </c>
      <c r="F59" s="231"/>
      <c r="G59" s="231"/>
      <c r="H59" s="231"/>
      <c r="I59" s="231" t="s">
        <v>257</v>
      </c>
      <c r="J59" s="231"/>
      <c r="K59" s="231"/>
      <c r="L59" s="231"/>
      <c r="M59" s="231" t="s">
        <v>258</v>
      </c>
      <c r="N59" s="231"/>
      <c r="O59" s="231"/>
      <c r="P59" s="231" t="s">
        <v>358</v>
      </c>
      <c r="Q59" s="231"/>
      <c r="R59" s="231"/>
      <c r="S59" s="231"/>
      <c r="T59" s="231"/>
      <c r="U59" s="231" t="s">
        <v>253</v>
      </c>
      <c r="V59" s="231"/>
      <c r="W59" s="231"/>
      <c r="X59" s="231" t="s">
        <v>373</v>
      </c>
      <c r="Y59" s="232"/>
    </row>
    <row r="60" spans="1:25" x14ac:dyDescent="0.35">
      <c r="A60" s="96" t="s">
        <v>211</v>
      </c>
      <c r="B60" s="128" t="s">
        <v>359</v>
      </c>
      <c r="C60" s="128" t="s">
        <v>360</v>
      </c>
      <c r="D60" s="128" t="s">
        <v>56</v>
      </c>
      <c r="E60" s="128" t="s">
        <v>359</v>
      </c>
      <c r="F60" s="128" t="s">
        <v>360</v>
      </c>
      <c r="G60" s="128" t="s">
        <v>260</v>
      </c>
      <c r="H60" s="128" t="s">
        <v>56</v>
      </c>
      <c r="I60" s="128" t="s">
        <v>359</v>
      </c>
      <c r="J60" s="128" t="s">
        <v>360</v>
      </c>
      <c r="K60" s="128" t="s">
        <v>260</v>
      </c>
      <c r="L60" s="128" t="s">
        <v>56</v>
      </c>
      <c r="M60" s="128" t="s">
        <v>360</v>
      </c>
      <c r="N60" s="128" t="s">
        <v>374</v>
      </c>
      <c r="O60" s="128" t="s">
        <v>56</v>
      </c>
      <c r="P60" s="128" t="s">
        <v>360</v>
      </c>
      <c r="Q60" s="128" t="s">
        <v>361</v>
      </c>
      <c r="R60" s="128" t="s">
        <v>362</v>
      </c>
      <c r="S60" s="128" t="s">
        <v>170</v>
      </c>
      <c r="T60" s="128" t="s">
        <v>56</v>
      </c>
      <c r="U60" s="128" t="s">
        <v>360</v>
      </c>
      <c r="V60" s="128" t="s">
        <v>361</v>
      </c>
      <c r="W60" s="128" t="s">
        <v>56</v>
      </c>
      <c r="X60" s="128" t="s">
        <v>7</v>
      </c>
      <c r="Y60" s="130" t="s">
        <v>56</v>
      </c>
    </row>
    <row r="61" spans="1:25" x14ac:dyDescent="0.35">
      <c r="A61" s="96" t="s">
        <v>243</v>
      </c>
      <c r="B61" s="131">
        <v>355</v>
      </c>
      <c r="C61" s="131">
        <v>27</v>
      </c>
      <c r="D61" s="140">
        <v>1.0637409150399599</v>
      </c>
      <c r="E61" s="131">
        <v>326</v>
      </c>
      <c r="F61" s="131">
        <v>6</v>
      </c>
      <c r="G61" s="131">
        <v>8</v>
      </c>
      <c r="H61" s="140">
        <v>2.8342780926975659</v>
      </c>
      <c r="I61" s="131">
        <v>457</v>
      </c>
      <c r="J61" s="131">
        <v>23</v>
      </c>
      <c r="K61" s="131">
        <v>16</v>
      </c>
      <c r="L61" s="140">
        <v>2.2067001824086843</v>
      </c>
      <c r="M61" s="131">
        <v>2</v>
      </c>
      <c r="N61" s="131">
        <v>33</v>
      </c>
      <c r="O61" s="140">
        <v>1.5688032272523533</v>
      </c>
      <c r="P61" s="131">
        <v>8</v>
      </c>
      <c r="Q61" s="131">
        <v>156</v>
      </c>
      <c r="R61" s="131">
        <v>0</v>
      </c>
      <c r="S61" s="131">
        <v>373</v>
      </c>
      <c r="T61" s="140">
        <v>1.7391585970139587</v>
      </c>
      <c r="U61" s="131">
        <v>0</v>
      </c>
      <c r="V61" s="131">
        <v>94</v>
      </c>
      <c r="W61" s="140">
        <v>1.6540559563610768</v>
      </c>
      <c r="X61" s="131">
        <v>1884</v>
      </c>
      <c r="Y61" s="103">
        <f>(X61/109175)*100</f>
        <v>1.7256697961987633</v>
      </c>
    </row>
    <row r="62" spans="1:25" x14ac:dyDescent="0.35">
      <c r="A62" s="96" t="s">
        <v>251</v>
      </c>
      <c r="B62" s="131">
        <v>374</v>
      </c>
      <c r="C62" s="131">
        <v>39</v>
      </c>
      <c r="D62" s="140">
        <v>1.1500654395589096</v>
      </c>
      <c r="E62" s="131">
        <v>305</v>
      </c>
      <c r="F62" s="131">
        <v>23</v>
      </c>
      <c r="G62" s="131">
        <v>2</v>
      </c>
      <c r="H62" s="140">
        <v>2.750916972324108</v>
      </c>
      <c r="I62" s="131">
        <v>763</v>
      </c>
      <c r="J62" s="131">
        <v>55</v>
      </c>
      <c r="K62" s="131">
        <v>17</v>
      </c>
      <c r="L62" s="140">
        <v>3.7149085732081684</v>
      </c>
      <c r="M62" s="131">
        <v>24</v>
      </c>
      <c r="N62" s="131">
        <v>160</v>
      </c>
      <c r="O62" s="140">
        <v>8.2474226804123703</v>
      </c>
      <c r="P62" s="131">
        <v>2</v>
      </c>
      <c r="Q62" s="131">
        <v>158</v>
      </c>
      <c r="R62" s="131">
        <v>0</v>
      </c>
      <c r="S62" s="131">
        <v>164</v>
      </c>
      <c r="T62" s="140">
        <v>1.0493247400978074</v>
      </c>
      <c r="U62" s="131">
        <v>0</v>
      </c>
      <c r="V62" s="131">
        <v>122</v>
      </c>
      <c r="W62" s="140">
        <v>2.1467534752771424</v>
      </c>
      <c r="X62" s="131">
        <v>2208</v>
      </c>
      <c r="Y62" s="103">
        <f t="shared" ref="Y62:Y75" si="9">(X62/109175)*100</f>
        <v>2.0224410350354933</v>
      </c>
    </row>
    <row r="63" spans="1:25" x14ac:dyDescent="0.35">
      <c r="A63" s="96" t="s">
        <v>244</v>
      </c>
      <c r="B63" s="131">
        <v>402</v>
      </c>
      <c r="C63" s="131">
        <v>37</v>
      </c>
      <c r="D63" s="140">
        <v>1.2224666536715769</v>
      </c>
      <c r="E63" s="131">
        <v>308</v>
      </c>
      <c r="F63" s="131">
        <v>12</v>
      </c>
      <c r="G63" s="131">
        <v>18</v>
      </c>
      <c r="H63" s="140">
        <v>2.8176058686228744</v>
      </c>
      <c r="I63" s="131">
        <v>736</v>
      </c>
      <c r="J63" s="131">
        <v>44</v>
      </c>
      <c r="K63" s="131">
        <v>35</v>
      </c>
      <c r="L63" s="140">
        <v>3.6259287271433025</v>
      </c>
      <c r="M63" s="131">
        <v>1</v>
      </c>
      <c r="N63" s="131">
        <v>39</v>
      </c>
      <c r="O63" s="140">
        <v>1.7929179740026895</v>
      </c>
      <c r="P63" s="131">
        <v>5</v>
      </c>
      <c r="Q63" s="131">
        <v>398</v>
      </c>
      <c r="R63" s="131">
        <v>0</v>
      </c>
      <c r="S63" s="131">
        <v>617</v>
      </c>
      <c r="T63" s="140">
        <v>3.303429737344949</v>
      </c>
      <c r="U63" s="131">
        <v>0</v>
      </c>
      <c r="V63" s="131">
        <v>132</v>
      </c>
      <c r="W63" s="140">
        <v>2.3227168748900229</v>
      </c>
      <c r="X63" s="131">
        <v>2784</v>
      </c>
      <c r="Y63" s="103">
        <f t="shared" si="9"/>
        <v>2.5500343485230137</v>
      </c>
    </row>
    <row r="64" spans="1:25" x14ac:dyDescent="0.35">
      <c r="A64" s="96" t="s">
        <v>387</v>
      </c>
      <c r="B64" s="131">
        <v>0</v>
      </c>
      <c r="C64" s="131">
        <v>0</v>
      </c>
      <c r="D64" s="140">
        <v>0</v>
      </c>
      <c r="E64" s="131">
        <v>3</v>
      </c>
      <c r="F64" s="131">
        <v>0</v>
      </c>
      <c r="G64" s="131">
        <v>0</v>
      </c>
      <c r="H64" s="140">
        <v>2.5008336112037347E-2</v>
      </c>
      <c r="I64" s="131">
        <v>11</v>
      </c>
      <c r="J64" s="131">
        <v>1</v>
      </c>
      <c r="K64" s="131">
        <v>0</v>
      </c>
      <c r="L64" s="140">
        <v>5.3387907638919783E-2</v>
      </c>
      <c r="M64" s="131">
        <v>0</v>
      </c>
      <c r="N64" s="131">
        <v>0</v>
      </c>
      <c r="O64" s="140">
        <v>0</v>
      </c>
      <c r="P64" s="131">
        <v>0</v>
      </c>
      <c r="Q64" s="131">
        <v>0</v>
      </c>
      <c r="R64" s="131">
        <v>0</v>
      </c>
      <c r="S64" s="131">
        <v>2</v>
      </c>
      <c r="T64" s="140">
        <v>6.4773132104802922E-3</v>
      </c>
      <c r="U64" s="131">
        <v>0</v>
      </c>
      <c r="V64" s="131">
        <v>1</v>
      </c>
      <c r="W64" s="140">
        <v>1.7596339961288052E-2</v>
      </c>
      <c r="X64" s="131">
        <v>18</v>
      </c>
      <c r="Y64" s="103">
        <f t="shared" si="9"/>
        <v>1.6487291046485001E-2</v>
      </c>
    </row>
    <row r="65" spans="1:25" x14ac:dyDescent="0.35">
      <c r="A65" s="96" t="s">
        <v>32</v>
      </c>
      <c r="B65" s="131">
        <v>40</v>
      </c>
      <c r="C65" s="131">
        <v>2</v>
      </c>
      <c r="D65" s="140">
        <v>0.11695580741277047</v>
      </c>
      <c r="E65" s="131">
        <v>55</v>
      </c>
      <c r="F65" s="131">
        <v>1</v>
      </c>
      <c r="G65" s="131">
        <v>1</v>
      </c>
      <c r="H65" s="140">
        <v>0.47515838612870959</v>
      </c>
      <c r="I65" s="131">
        <v>75</v>
      </c>
      <c r="J65" s="131">
        <v>5</v>
      </c>
      <c r="K65" s="131">
        <v>4</v>
      </c>
      <c r="L65" s="140">
        <v>0.37371535347243851</v>
      </c>
      <c r="M65" s="131">
        <v>1</v>
      </c>
      <c r="N65" s="131">
        <v>6</v>
      </c>
      <c r="O65" s="140">
        <v>0.31376064545047061</v>
      </c>
      <c r="P65" s="131">
        <v>0</v>
      </c>
      <c r="Q65" s="131">
        <v>15</v>
      </c>
      <c r="R65" s="131">
        <v>0</v>
      </c>
      <c r="S65" s="131">
        <v>10</v>
      </c>
      <c r="T65" s="140">
        <v>8.0966415131003666E-2</v>
      </c>
      <c r="U65" s="131">
        <v>0</v>
      </c>
      <c r="V65" s="131">
        <v>9</v>
      </c>
      <c r="W65" s="140">
        <v>0.15836705965159248</v>
      </c>
      <c r="X65" s="131">
        <v>224</v>
      </c>
      <c r="Y65" s="103">
        <f t="shared" si="9"/>
        <v>0.20517517746736891</v>
      </c>
    </row>
    <row r="66" spans="1:25" x14ac:dyDescent="0.35">
      <c r="A66" s="96" t="s">
        <v>245</v>
      </c>
      <c r="B66" s="131">
        <v>5154</v>
      </c>
      <c r="C66" s="131">
        <v>348</v>
      </c>
      <c r="D66" s="140">
        <v>15.3212107710729</v>
      </c>
      <c r="E66" s="131">
        <v>1447</v>
      </c>
      <c r="F66" s="131">
        <v>115</v>
      </c>
      <c r="G66" s="131">
        <v>9</v>
      </c>
      <c r="H66" s="140">
        <v>13.096032010670221</v>
      </c>
      <c r="I66" s="131">
        <v>4315</v>
      </c>
      <c r="J66" s="131">
        <v>260</v>
      </c>
      <c r="K66" s="131">
        <v>208</v>
      </c>
      <c r="L66" s="140">
        <v>21.279530186412778</v>
      </c>
      <c r="M66" s="131">
        <v>34</v>
      </c>
      <c r="N66" s="131">
        <v>304</v>
      </c>
      <c r="O66" s="140">
        <v>15.150156880322726</v>
      </c>
      <c r="P66" s="131">
        <v>6</v>
      </c>
      <c r="Q66" s="131">
        <v>1119</v>
      </c>
      <c r="R66" s="131">
        <v>2</v>
      </c>
      <c r="S66" s="131">
        <v>1994</v>
      </c>
      <c r="T66" s="140">
        <v>10.107847264954497</v>
      </c>
      <c r="U66" s="131">
        <v>1</v>
      </c>
      <c r="V66" s="131">
        <v>784</v>
      </c>
      <c r="W66" s="140">
        <v>13.81312686961112</v>
      </c>
      <c r="X66" s="131">
        <v>16100</v>
      </c>
      <c r="Y66" s="103">
        <f t="shared" si="9"/>
        <v>14.746965880467139</v>
      </c>
    </row>
    <row r="67" spans="1:25" x14ac:dyDescent="0.35">
      <c r="A67" s="96" t="s">
        <v>247</v>
      </c>
      <c r="B67" s="131">
        <v>27</v>
      </c>
      <c r="C67" s="131">
        <v>2</v>
      </c>
      <c r="D67" s="140">
        <v>8.075520035643674E-2</v>
      </c>
      <c r="E67" s="131">
        <v>41</v>
      </c>
      <c r="F67" s="131">
        <v>4</v>
      </c>
      <c r="G67" s="131">
        <v>0</v>
      </c>
      <c r="H67" s="140">
        <v>0.37512504168056021</v>
      </c>
      <c r="I67" s="131">
        <v>39</v>
      </c>
      <c r="J67" s="131">
        <v>4</v>
      </c>
      <c r="K67" s="131">
        <v>4</v>
      </c>
      <c r="L67" s="140">
        <v>0.20910263825243583</v>
      </c>
      <c r="M67" s="131">
        <v>1</v>
      </c>
      <c r="N67" s="131">
        <v>2</v>
      </c>
      <c r="O67" s="140">
        <v>0.13446884805020171</v>
      </c>
      <c r="P67" s="131">
        <v>0</v>
      </c>
      <c r="Q67" s="131">
        <v>11</v>
      </c>
      <c r="R67" s="131">
        <v>0</v>
      </c>
      <c r="S67" s="131">
        <v>0</v>
      </c>
      <c r="T67" s="140">
        <v>3.5625222657641606E-2</v>
      </c>
      <c r="U67" s="131">
        <v>0</v>
      </c>
      <c r="V67" s="131">
        <v>12</v>
      </c>
      <c r="W67" s="140">
        <v>0.21115607953545662</v>
      </c>
      <c r="X67" s="131">
        <v>147</v>
      </c>
      <c r="Y67" s="103">
        <f t="shared" si="9"/>
        <v>0.13464621021296086</v>
      </c>
    </row>
    <row r="68" spans="1:25" x14ac:dyDescent="0.35">
      <c r="A68" s="96" t="s">
        <v>248</v>
      </c>
      <c r="B68" s="131">
        <v>174</v>
      </c>
      <c r="C68" s="131">
        <v>12</v>
      </c>
      <c r="D68" s="140">
        <v>0.51794714711369771</v>
      </c>
      <c r="E68" s="131">
        <v>81</v>
      </c>
      <c r="F68" s="131">
        <v>11</v>
      </c>
      <c r="G68" s="131">
        <v>3</v>
      </c>
      <c r="H68" s="140">
        <v>0.79193064354784926</v>
      </c>
      <c r="I68" s="131">
        <v>83</v>
      </c>
      <c r="J68" s="131">
        <v>8</v>
      </c>
      <c r="K68" s="131">
        <v>5</v>
      </c>
      <c r="L68" s="140">
        <v>0.42710326111135827</v>
      </c>
      <c r="M68" s="131">
        <v>3</v>
      </c>
      <c r="N68" s="131">
        <v>37</v>
      </c>
      <c r="O68" s="140">
        <v>1.7929179740026895</v>
      </c>
      <c r="P68" s="131">
        <v>0</v>
      </c>
      <c r="Q68" s="131">
        <v>119</v>
      </c>
      <c r="R68" s="131">
        <v>0</v>
      </c>
      <c r="S68" s="131">
        <v>25</v>
      </c>
      <c r="T68" s="140">
        <v>0.46636655115458109</v>
      </c>
      <c r="U68" s="131">
        <v>0</v>
      </c>
      <c r="V68" s="131">
        <v>30</v>
      </c>
      <c r="W68" s="140">
        <v>0.52789019883864163</v>
      </c>
      <c r="X68" s="131">
        <v>591</v>
      </c>
      <c r="Y68" s="103">
        <f t="shared" si="9"/>
        <v>0.54133272269292421</v>
      </c>
    </row>
    <row r="69" spans="1:25" x14ac:dyDescent="0.35">
      <c r="A69" s="96" t="s">
        <v>249</v>
      </c>
      <c r="B69" s="131">
        <v>33</v>
      </c>
      <c r="C69" s="131">
        <v>1</v>
      </c>
      <c r="D69" s="140">
        <v>9.4678510762718937E-2</v>
      </c>
      <c r="E69" s="131">
        <v>28</v>
      </c>
      <c r="F69" s="131">
        <v>1</v>
      </c>
      <c r="G69" s="131">
        <v>1</v>
      </c>
      <c r="H69" s="140">
        <v>0.25008336112037344</v>
      </c>
      <c r="I69" s="131">
        <v>53</v>
      </c>
      <c r="J69" s="131">
        <v>2</v>
      </c>
      <c r="K69" s="131">
        <v>2</v>
      </c>
      <c r="L69" s="140">
        <v>0.25359256128486896</v>
      </c>
      <c r="M69" s="131">
        <v>0</v>
      </c>
      <c r="N69" s="131">
        <v>2</v>
      </c>
      <c r="O69" s="140">
        <v>8.964589870013448E-2</v>
      </c>
      <c r="P69" s="131">
        <v>1</v>
      </c>
      <c r="Q69" s="131">
        <v>16</v>
      </c>
      <c r="R69" s="131">
        <v>0</v>
      </c>
      <c r="S69" s="131">
        <v>17</v>
      </c>
      <c r="T69" s="140">
        <v>0.11011432457816497</v>
      </c>
      <c r="U69" s="131">
        <v>0</v>
      </c>
      <c r="V69" s="131">
        <v>11</v>
      </c>
      <c r="W69" s="140">
        <v>0.19355973957416858</v>
      </c>
      <c r="X69" s="131">
        <v>168</v>
      </c>
      <c r="Y69" s="103">
        <f t="shared" si="9"/>
        <v>0.15388138310052668</v>
      </c>
    </row>
    <row r="70" spans="1:25" x14ac:dyDescent="0.35">
      <c r="A70" s="96" t="s">
        <v>28</v>
      </c>
      <c r="B70" s="131">
        <v>6223</v>
      </c>
      <c r="C70" s="131">
        <v>300</v>
      </c>
      <c r="D70" s="140">
        <v>18.164350756035756</v>
      </c>
      <c r="E70" s="131">
        <v>2200</v>
      </c>
      <c r="F70" s="131">
        <v>97</v>
      </c>
      <c r="G70" s="131">
        <v>9</v>
      </c>
      <c r="H70" s="140">
        <v>19.223074358119373</v>
      </c>
      <c r="I70" s="131">
        <v>3251</v>
      </c>
      <c r="J70" s="131">
        <v>156</v>
      </c>
      <c r="K70" s="131">
        <v>151</v>
      </c>
      <c r="L70" s="140">
        <v>15.829514614939717</v>
      </c>
      <c r="M70" s="131">
        <v>21</v>
      </c>
      <c r="N70" s="131">
        <v>417</v>
      </c>
      <c r="O70" s="140">
        <v>19.63245181532945</v>
      </c>
      <c r="P70" s="131">
        <v>13</v>
      </c>
      <c r="Q70" s="131">
        <v>2221</v>
      </c>
      <c r="R70" s="131">
        <v>0</v>
      </c>
      <c r="S70" s="131">
        <v>1091</v>
      </c>
      <c r="T70" s="140">
        <v>10.768533212423486</v>
      </c>
      <c r="U70" s="131">
        <v>5</v>
      </c>
      <c r="V70" s="131">
        <v>1444</v>
      </c>
      <c r="W70" s="140">
        <v>25.497096603906389</v>
      </c>
      <c r="X70" s="131">
        <v>17599</v>
      </c>
      <c r="Y70" s="103">
        <f t="shared" si="9"/>
        <v>16.119990840393864</v>
      </c>
    </row>
    <row r="71" spans="1:25" x14ac:dyDescent="0.35">
      <c r="A71" s="96" t="s">
        <v>388</v>
      </c>
      <c r="B71" s="131">
        <v>3</v>
      </c>
      <c r="C71" s="131">
        <v>0</v>
      </c>
      <c r="D71" s="140">
        <v>8.353986243769318E-3</v>
      </c>
      <c r="E71" s="131">
        <v>0</v>
      </c>
      <c r="F71" s="131">
        <v>0</v>
      </c>
      <c r="G71" s="131">
        <v>0</v>
      </c>
      <c r="H71" s="140">
        <v>0</v>
      </c>
      <c r="I71" s="131">
        <v>3</v>
      </c>
      <c r="J71" s="131">
        <v>0</v>
      </c>
      <c r="K71" s="131">
        <v>0</v>
      </c>
      <c r="L71" s="140">
        <v>1.3346976909729946E-2</v>
      </c>
      <c r="M71" s="131">
        <v>0</v>
      </c>
      <c r="N71" s="131">
        <v>0</v>
      </c>
      <c r="O71" s="140">
        <v>0</v>
      </c>
      <c r="P71" s="131">
        <v>0</v>
      </c>
      <c r="Q71" s="131">
        <v>0</v>
      </c>
      <c r="R71" s="131">
        <v>0</v>
      </c>
      <c r="S71" s="131">
        <v>0</v>
      </c>
      <c r="T71" s="140">
        <v>0</v>
      </c>
      <c r="U71" s="131">
        <v>0</v>
      </c>
      <c r="V71" s="131">
        <v>0</v>
      </c>
      <c r="W71" s="140">
        <v>0</v>
      </c>
      <c r="X71" s="131">
        <v>6</v>
      </c>
      <c r="Y71" s="103">
        <f t="shared" si="9"/>
        <v>5.4957636821616673E-3</v>
      </c>
    </row>
    <row r="72" spans="1:25" x14ac:dyDescent="0.35">
      <c r="A72" s="96" t="s">
        <v>389</v>
      </c>
      <c r="B72" s="131">
        <v>8</v>
      </c>
      <c r="C72" s="131">
        <v>0</v>
      </c>
      <c r="D72" s="140">
        <v>2.2277296650051515E-2</v>
      </c>
      <c r="E72" s="131">
        <v>3</v>
      </c>
      <c r="F72" s="131">
        <v>0</v>
      </c>
      <c r="G72" s="131">
        <v>0</v>
      </c>
      <c r="H72" s="140">
        <v>2.5008336112037347E-2</v>
      </c>
      <c r="I72" s="131">
        <v>4</v>
      </c>
      <c r="J72" s="131">
        <v>0</v>
      </c>
      <c r="K72" s="131">
        <v>0</v>
      </c>
      <c r="L72" s="140">
        <v>1.7795969212973262E-2</v>
      </c>
      <c r="M72" s="131">
        <v>0</v>
      </c>
      <c r="N72" s="131">
        <v>1</v>
      </c>
      <c r="O72" s="140">
        <v>4.482294935006724E-2</v>
      </c>
      <c r="P72" s="131">
        <v>0</v>
      </c>
      <c r="Q72" s="131">
        <v>0</v>
      </c>
      <c r="R72" s="131">
        <v>0</v>
      </c>
      <c r="S72" s="131">
        <v>6</v>
      </c>
      <c r="T72" s="140">
        <v>1.9431939631440878E-2</v>
      </c>
      <c r="U72" s="131">
        <v>0</v>
      </c>
      <c r="V72" s="131">
        <v>0</v>
      </c>
      <c r="W72" s="140">
        <v>0</v>
      </c>
      <c r="X72" s="131">
        <v>22</v>
      </c>
      <c r="Y72" s="103">
        <f t="shared" si="9"/>
        <v>2.0151133501259445E-2</v>
      </c>
    </row>
    <row r="73" spans="1:25" x14ac:dyDescent="0.35">
      <c r="A73" s="96" t="s">
        <v>250</v>
      </c>
      <c r="B73" s="131">
        <v>83</v>
      </c>
      <c r="C73" s="131">
        <v>6</v>
      </c>
      <c r="D73" s="140">
        <v>0.24783492523182313</v>
      </c>
      <c r="E73" s="131">
        <v>65</v>
      </c>
      <c r="F73" s="131">
        <v>3</v>
      </c>
      <c r="G73" s="131">
        <v>3</v>
      </c>
      <c r="H73" s="140">
        <v>0.59186395465155051</v>
      </c>
      <c r="I73" s="131">
        <v>178</v>
      </c>
      <c r="J73" s="131">
        <v>15</v>
      </c>
      <c r="K73" s="131">
        <v>5</v>
      </c>
      <c r="L73" s="140">
        <v>0.88090047604217647</v>
      </c>
      <c r="M73" s="131">
        <v>1</v>
      </c>
      <c r="N73" s="131">
        <v>10</v>
      </c>
      <c r="O73" s="140">
        <v>0.49305244285073957</v>
      </c>
      <c r="P73" s="131">
        <v>0</v>
      </c>
      <c r="Q73" s="131">
        <v>46</v>
      </c>
      <c r="R73" s="131">
        <v>0</v>
      </c>
      <c r="S73" s="131">
        <v>33</v>
      </c>
      <c r="T73" s="140">
        <v>0.25585387181397157</v>
      </c>
      <c r="U73" s="131">
        <v>0</v>
      </c>
      <c r="V73" s="131">
        <v>20</v>
      </c>
      <c r="W73" s="140">
        <v>0.35192679922576103</v>
      </c>
      <c r="X73" s="131">
        <v>468</v>
      </c>
      <c r="Y73" s="103">
        <f t="shared" si="9"/>
        <v>0.42866956720861005</v>
      </c>
    </row>
    <row r="74" spans="1:25" x14ac:dyDescent="0.35">
      <c r="A74" s="96" t="s">
        <v>18</v>
      </c>
      <c r="B74" s="131">
        <v>21555</v>
      </c>
      <c r="C74" s="131">
        <v>705</v>
      </c>
      <c r="D74" s="140">
        <v>61.986577928768348</v>
      </c>
      <c r="E74" s="131">
        <v>6509</v>
      </c>
      <c r="F74" s="131">
        <v>291</v>
      </c>
      <c r="G74" s="131">
        <v>7</v>
      </c>
      <c r="H74" s="140">
        <v>56.743914638212736</v>
      </c>
      <c r="I74" s="131">
        <v>10569</v>
      </c>
      <c r="J74" s="131">
        <v>488</v>
      </c>
      <c r="K74" s="131">
        <v>431</v>
      </c>
      <c r="L74" s="140">
        <v>51.110023579659206</v>
      </c>
      <c r="M74" s="131">
        <v>38</v>
      </c>
      <c r="N74" s="131">
        <v>1094</v>
      </c>
      <c r="O74" s="140">
        <v>50.73957866427611</v>
      </c>
      <c r="P74" s="131">
        <v>65</v>
      </c>
      <c r="Q74" s="131">
        <v>14793</v>
      </c>
      <c r="R74" s="131">
        <v>4</v>
      </c>
      <c r="S74" s="131">
        <v>7381</v>
      </c>
      <c r="T74" s="140">
        <v>72.037438870356567</v>
      </c>
      <c r="U74" s="131">
        <v>1</v>
      </c>
      <c r="V74" s="131">
        <v>3017</v>
      </c>
      <c r="W74" s="140">
        <v>53.105754003167341</v>
      </c>
      <c r="X74" s="131">
        <v>66948</v>
      </c>
      <c r="Y74" s="103">
        <f t="shared" si="9"/>
        <v>61.321731165559882</v>
      </c>
    </row>
    <row r="75" spans="1:25" x14ac:dyDescent="0.35">
      <c r="A75" s="96" t="s">
        <v>390</v>
      </c>
      <c r="B75" s="131">
        <v>1</v>
      </c>
      <c r="C75" s="131">
        <v>0</v>
      </c>
      <c r="D75" s="140">
        <v>2.7846620812564393E-3</v>
      </c>
      <c r="E75" s="131">
        <v>0</v>
      </c>
      <c r="F75" s="131">
        <v>0</v>
      </c>
      <c r="G75" s="131">
        <v>0</v>
      </c>
      <c r="H75" s="140">
        <v>0</v>
      </c>
      <c r="I75" s="131">
        <v>1</v>
      </c>
      <c r="J75" s="131">
        <v>0</v>
      </c>
      <c r="K75" s="131">
        <v>0</v>
      </c>
      <c r="L75" s="140">
        <v>4.4489923032433156E-3</v>
      </c>
      <c r="M75" s="131">
        <v>0</v>
      </c>
      <c r="N75" s="131">
        <v>0</v>
      </c>
      <c r="O75" s="140">
        <v>0</v>
      </c>
      <c r="P75" s="131">
        <v>0</v>
      </c>
      <c r="Q75" s="131">
        <v>5</v>
      </c>
      <c r="R75" s="131">
        <v>0</v>
      </c>
      <c r="S75" s="131">
        <v>1</v>
      </c>
      <c r="T75" s="140">
        <v>1.9431939631440878E-2</v>
      </c>
      <c r="U75" s="131">
        <v>0</v>
      </c>
      <c r="V75" s="131">
        <v>0</v>
      </c>
      <c r="W75" s="140">
        <v>0</v>
      </c>
      <c r="X75" s="131">
        <v>8</v>
      </c>
      <c r="Y75" s="103">
        <f t="shared" si="9"/>
        <v>7.3276849095488886E-3</v>
      </c>
    </row>
    <row r="76" spans="1:25" ht="16" thickBot="1" x14ac:dyDescent="0.4">
      <c r="A76" s="97" t="s">
        <v>7</v>
      </c>
      <c r="B76" s="134">
        <f>SUM(B61:B75)</f>
        <v>34432</v>
      </c>
      <c r="C76" s="134">
        <f t="shared" ref="C76:O76" si="10">SUM(C61:C75)</f>
        <v>1479</v>
      </c>
      <c r="D76" s="101">
        <f t="shared" si="10"/>
        <v>99.999999999999972</v>
      </c>
      <c r="E76" s="134">
        <f t="shared" si="10"/>
        <v>11371</v>
      </c>
      <c r="F76" s="134">
        <f t="shared" si="10"/>
        <v>564</v>
      </c>
      <c r="G76" s="134">
        <f t="shared" si="10"/>
        <v>61</v>
      </c>
      <c r="H76" s="101">
        <f t="shared" si="10"/>
        <v>100</v>
      </c>
      <c r="I76" s="134">
        <f t="shared" si="10"/>
        <v>20538</v>
      </c>
      <c r="J76" s="134">
        <f t="shared" si="10"/>
        <v>1061</v>
      </c>
      <c r="K76" s="134">
        <f t="shared" si="10"/>
        <v>878</v>
      </c>
      <c r="L76" s="101">
        <f t="shared" si="10"/>
        <v>100</v>
      </c>
      <c r="M76" s="134">
        <f t="shared" si="10"/>
        <v>126</v>
      </c>
      <c r="N76" s="134">
        <f t="shared" si="10"/>
        <v>2105</v>
      </c>
      <c r="O76" s="101">
        <f t="shared" si="10"/>
        <v>100</v>
      </c>
      <c r="P76" s="134">
        <f t="shared" ref="P76" si="11">SUM(P61:P75)</f>
        <v>100</v>
      </c>
      <c r="Q76" s="134">
        <f t="shared" ref="Q76" si="12">SUM(Q61:Q75)</f>
        <v>19057</v>
      </c>
      <c r="R76" s="134">
        <f t="shared" ref="R76" si="13">SUM(R61:R75)</f>
        <v>6</v>
      </c>
      <c r="S76" s="134">
        <f t="shared" ref="S76" si="14">SUM(S61:S75)</f>
        <v>11714</v>
      </c>
      <c r="T76" s="101">
        <f t="shared" ref="T76" si="15">SUM(T61:T75)</f>
        <v>100</v>
      </c>
      <c r="U76" s="134">
        <f t="shared" ref="U76" si="16">SUM(U61:U75)</f>
        <v>7</v>
      </c>
      <c r="V76" s="134">
        <f t="shared" ref="V76" si="17">SUM(V61:V75)</f>
        <v>5676</v>
      </c>
      <c r="W76" s="101">
        <f t="shared" ref="W76" si="18">SUM(W61:W75)</f>
        <v>100</v>
      </c>
      <c r="X76" s="134">
        <f t="shared" ref="X76" si="19">SUM(X61:X75)</f>
        <v>109175</v>
      </c>
      <c r="Y76" s="102">
        <f t="shared" ref="Y76" si="20">SUM(Y61:Y75)</f>
        <v>100.00000000000001</v>
      </c>
    </row>
    <row r="77" spans="1:25" ht="16" thickBot="1" x14ac:dyDescent="0.4"/>
    <row r="78" spans="1:25" x14ac:dyDescent="0.35">
      <c r="A78" s="5" t="s">
        <v>45</v>
      </c>
      <c r="B78" s="245" t="s">
        <v>255</v>
      </c>
      <c r="C78" s="245"/>
      <c r="D78" s="245"/>
      <c r="E78" s="245" t="s">
        <v>256</v>
      </c>
      <c r="F78" s="245"/>
      <c r="G78" s="245"/>
      <c r="H78" s="245"/>
      <c r="I78" s="245" t="s">
        <v>257</v>
      </c>
      <c r="J78" s="245"/>
      <c r="K78" s="245"/>
      <c r="L78" s="245"/>
      <c r="M78" s="245" t="s">
        <v>258</v>
      </c>
      <c r="N78" s="245"/>
      <c r="O78" s="245"/>
      <c r="P78" s="245" t="s">
        <v>358</v>
      </c>
      <c r="Q78" s="245"/>
      <c r="R78" s="245"/>
      <c r="S78" s="245"/>
      <c r="T78" s="245"/>
      <c r="U78" s="245" t="s">
        <v>253</v>
      </c>
      <c r="V78" s="245"/>
      <c r="W78" s="245"/>
      <c r="X78" s="245" t="s">
        <v>373</v>
      </c>
      <c r="Y78" s="246"/>
    </row>
    <row r="79" spans="1:25" x14ac:dyDescent="0.35">
      <c r="A79" s="11" t="s">
        <v>212</v>
      </c>
      <c r="B79" s="178" t="s">
        <v>359</v>
      </c>
      <c r="C79" s="178" t="s">
        <v>360</v>
      </c>
      <c r="D79" s="178" t="s">
        <v>56</v>
      </c>
      <c r="E79" s="178" t="s">
        <v>359</v>
      </c>
      <c r="F79" s="178" t="s">
        <v>360</v>
      </c>
      <c r="G79" s="178" t="s">
        <v>260</v>
      </c>
      <c r="H79" s="178" t="s">
        <v>56</v>
      </c>
      <c r="I79" s="178" t="s">
        <v>359</v>
      </c>
      <c r="J79" s="178" t="s">
        <v>360</v>
      </c>
      <c r="K79" s="178" t="s">
        <v>260</v>
      </c>
      <c r="L79" s="178" t="s">
        <v>56</v>
      </c>
      <c r="M79" s="178" t="s">
        <v>360</v>
      </c>
      <c r="N79" s="178" t="s">
        <v>374</v>
      </c>
      <c r="O79" s="178" t="s">
        <v>56</v>
      </c>
      <c r="P79" s="178" t="s">
        <v>360</v>
      </c>
      <c r="Q79" s="178" t="s">
        <v>361</v>
      </c>
      <c r="R79" s="178" t="s">
        <v>362</v>
      </c>
      <c r="S79" s="178" t="s">
        <v>170</v>
      </c>
      <c r="T79" s="178" t="s">
        <v>56</v>
      </c>
      <c r="U79" s="178" t="s">
        <v>360</v>
      </c>
      <c r="V79" s="178" t="s">
        <v>361</v>
      </c>
      <c r="W79" s="178" t="s">
        <v>56</v>
      </c>
      <c r="X79" s="178" t="s">
        <v>7</v>
      </c>
      <c r="Y79" s="179" t="s">
        <v>56</v>
      </c>
    </row>
    <row r="80" spans="1:25" x14ac:dyDescent="0.35">
      <c r="A80" s="11" t="s">
        <v>275</v>
      </c>
      <c r="B80" s="174">
        <v>16</v>
      </c>
      <c r="C80" s="174">
        <v>1</v>
      </c>
      <c r="D80" s="181">
        <f>SUM(B80:C80)/SUM(B87:C87)*100</f>
        <v>4.7339255381359469E-2</v>
      </c>
      <c r="E80" s="174">
        <v>8</v>
      </c>
      <c r="F80" s="174">
        <v>0</v>
      </c>
      <c r="G80" s="94">
        <v>0</v>
      </c>
      <c r="H80" s="181">
        <f>SUM(E80:G80)/11996*100</f>
        <v>6.6688896298766245E-2</v>
      </c>
      <c r="I80" s="174">
        <v>75</v>
      </c>
      <c r="J80" s="174">
        <v>7</v>
      </c>
      <c r="K80" s="174">
        <v>0</v>
      </c>
      <c r="L80" s="181">
        <f>SUM(I80:K80)/22477*100</f>
        <v>0.36481736886595184</v>
      </c>
      <c r="M80" s="174">
        <v>1</v>
      </c>
      <c r="N80" s="174">
        <v>14</v>
      </c>
      <c r="O80" s="181">
        <f>SUM(M80:N80)/2231*100</f>
        <v>0.67234424025100847</v>
      </c>
      <c r="P80" s="174">
        <v>0</v>
      </c>
      <c r="Q80" s="174">
        <v>92</v>
      </c>
      <c r="R80" s="174">
        <v>0</v>
      </c>
      <c r="S80" s="174">
        <v>49</v>
      </c>
      <c r="T80" s="181">
        <f>SUM(P80:S80)/30877*100</f>
        <v>0.45665058133886066</v>
      </c>
      <c r="U80" s="174">
        <v>1</v>
      </c>
      <c r="V80" s="174">
        <v>143</v>
      </c>
      <c r="W80" s="181">
        <f>SUM(U80:V80)/5683*100</f>
        <v>2.5338729544254797</v>
      </c>
      <c r="X80" s="174">
        <f>SUM(B80,C80,E80,F80,G80,I80,J80,K80,M80,N80,P80,Q80,R80,S80,U80,V80)</f>
        <v>407</v>
      </c>
      <c r="Y80" s="121">
        <f>(X80/109175)*100</f>
        <v>0.37279596977329976</v>
      </c>
    </row>
    <row r="81" spans="1:25" x14ac:dyDescent="0.35">
      <c r="A81" s="11" t="s">
        <v>252</v>
      </c>
      <c r="B81" s="174">
        <v>25</v>
      </c>
      <c r="C81" s="174">
        <v>2</v>
      </c>
      <c r="D81" s="181">
        <f>SUM(B81:C81)/SUM(B87:C87)*100</f>
        <v>7.5185876193923876E-2</v>
      </c>
      <c r="E81" s="174">
        <v>19</v>
      </c>
      <c r="F81" s="174">
        <v>0</v>
      </c>
      <c r="G81" s="94">
        <v>0</v>
      </c>
      <c r="H81" s="181">
        <f t="shared" ref="H81:H86" si="21">SUM(E81:G81)/11996*100</f>
        <v>0.15838612870956986</v>
      </c>
      <c r="I81" s="174">
        <v>90</v>
      </c>
      <c r="J81" s="174">
        <v>5</v>
      </c>
      <c r="K81" s="174">
        <v>2</v>
      </c>
      <c r="L81" s="181">
        <f t="shared" ref="L81:L86" si="22">SUM(I81:K81)/22477*100</f>
        <v>0.43155225341460163</v>
      </c>
      <c r="M81" s="174">
        <v>1</v>
      </c>
      <c r="N81" s="174">
        <v>5</v>
      </c>
      <c r="O81" s="181">
        <f t="shared" ref="O81:O86" si="23">SUM(M81:N81)/2231*100</f>
        <v>0.26893769610040341</v>
      </c>
      <c r="P81" s="174">
        <v>0</v>
      </c>
      <c r="Q81" s="174">
        <v>31</v>
      </c>
      <c r="R81" s="174">
        <v>0</v>
      </c>
      <c r="S81" s="174">
        <v>8</v>
      </c>
      <c r="T81" s="181">
        <f t="shared" ref="T81:T86" si="24">SUM(P81:S81)/30877*100</f>
        <v>0.12630760760436571</v>
      </c>
      <c r="U81" s="174">
        <v>0</v>
      </c>
      <c r="V81" s="174">
        <v>140</v>
      </c>
      <c r="W81" s="181">
        <f t="shared" ref="W81:W86" si="25">SUM(U81:V81)/5683*100</f>
        <v>2.4634875945803274</v>
      </c>
      <c r="X81" s="174">
        <f t="shared" ref="X81:X86" si="26">SUM(B81,C81,E81,F81,G81,I81,J81,K81,M81,N81,P81,Q81,R81,S81,U81,V81)</f>
        <v>328</v>
      </c>
      <c r="Y81" s="121">
        <f t="shared" ref="Y81:Y86" si="27">(X81/109175)*100</f>
        <v>0.30043508129150448</v>
      </c>
    </row>
    <row r="82" spans="1:25" x14ac:dyDescent="0.35">
      <c r="A82" s="11" t="s">
        <v>276</v>
      </c>
      <c r="B82" s="174">
        <v>12</v>
      </c>
      <c r="C82" s="174">
        <v>0</v>
      </c>
      <c r="D82" s="181">
        <f>SUM(B82:C82)/SUM(B87:C87)*100</f>
        <v>3.3415944975077272E-2</v>
      </c>
      <c r="E82" s="174">
        <v>9</v>
      </c>
      <c r="F82" s="174">
        <v>0</v>
      </c>
      <c r="G82" s="94">
        <v>0</v>
      </c>
      <c r="H82" s="181">
        <f t="shared" si="21"/>
        <v>7.5025008336112031E-2</v>
      </c>
      <c r="I82" s="174">
        <v>21</v>
      </c>
      <c r="J82" s="174">
        <v>0</v>
      </c>
      <c r="K82" s="174">
        <v>1</v>
      </c>
      <c r="L82" s="181">
        <f t="shared" si="22"/>
        <v>9.7877830671352944E-2</v>
      </c>
      <c r="M82" s="174">
        <v>0</v>
      </c>
      <c r="N82" s="174">
        <v>2</v>
      </c>
      <c r="O82" s="181">
        <f t="shared" si="23"/>
        <v>8.964589870013448E-2</v>
      </c>
      <c r="P82" s="174">
        <v>0</v>
      </c>
      <c r="Q82" s="174">
        <v>15</v>
      </c>
      <c r="R82" s="174">
        <v>0</v>
      </c>
      <c r="S82" s="174">
        <v>5</v>
      </c>
      <c r="T82" s="181">
        <f t="shared" si="24"/>
        <v>6.4773132104802927E-2</v>
      </c>
      <c r="U82" s="174">
        <v>0</v>
      </c>
      <c r="V82" s="174">
        <v>54</v>
      </c>
      <c r="W82" s="181">
        <f t="shared" si="25"/>
        <v>0.95020235790955476</v>
      </c>
      <c r="X82" s="174">
        <f t="shared" si="26"/>
        <v>119</v>
      </c>
      <c r="Y82" s="121">
        <f t="shared" si="27"/>
        <v>0.10899931302953973</v>
      </c>
    </row>
    <row r="83" spans="1:25" x14ac:dyDescent="0.35">
      <c r="A83" s="11" t="s">
        <v>391</v>
      </c>
      <c r="B83" s="174">
        <v>11</v>
      </c>
      <c r="C83" s="174">
        <v>3</v>
      </c>
      <c r="D83" s="181">
        <f>SUM(B83:C83)/SUM(B87:C87)*100</f>
        <v>3.8985269137590151E-2</v>
      </c>
      <c r="E83" s="174">
        <v>10</v>
      </c>
      <c r="F83" s="174">
        <v>0</v>
      </c>
      <c r="G83" s="94">
        <v>0</v>
      </c>
      <c r="H83" s="181">
        <f t="shared" si="21"/>
        <v>8.3361120373457817E-2</v>
      </c>
      <c r="I83" s="174">
        <v>38</v>
      </c>
      <c r="J83" s="174">
        <v>4</v>
      </c>
      <c r="K83" s="174">
        <v>0</v>
      </c>
      <c r="L83" s="181">
        <f t="shared" si="22"/>
        <v>0.18685767673621925</v>
      </c>
      <c r="M83" s="174">
        <v>0</v>
      </c>
      <c r="N83" s="174">
        <v>3</v>
      </c>
      <c r="O83" s="181">
        <f t="shared" si="23"/>
        <v>0.13446884805020171</v>
      </c>
      <c r="P83" s="174">
        <v>0</v>
      </c>
      <c r="Q83" s="174">
        <v>5</v>
      </c>
      <c r="R83" s="174">
        <v>0</v>
      </c>
      <c r="S83" s="174">
        <v>9</v>
      </c>
      <c r="T83" s="181">
        <f t="shared" si="24"/>
        <v>4.5341192473362046E-2</v>
      </c>
      <c r="U83" s="174">
        <v>0</v>
      </c>
      <c r="V83" s="174">
        <v>26</v>
      </c>
      <c r="W83" s="181">
        <f t="shared" si="25"/>
        <v>0.45750483899348932</v>
      </c>
      <c r="X83" s="174">
        <f t="shared" si="26"/>
        <v>109</v>
      </c>
      <c r="Y83" s="121">
        <f t="shared" si="27"/>
        <v>9.9839706892603616E-2</v>
      </c>
    </row>
    <row r="84" spans="1:25" x14ac:dyDescent="0.35">
      <c r="A84" s="11" t="s">
        <v>278</v>
      </c>
      <c r="B84" s="174">
        <v>22</v>
      </c>
      <c r="C84" s="174">
        <v>5</v>
      </c>
      <c r="D84" s="181">
        <f>SUM(B84:C84)/SUM(B87:C87)*100</f>
        <v>7.5185876193923876E-2</v>
      </c>
      <c r="E84" s="174">
        <v>22</v>
      </c>
      <c r="F84" s="174">
        <v>2</v>
      </c>
      <c r="G84" s="94">
        <v>0</v>
      </c>
      <c r="H84" s="181">
        <f t="shared" si="21"/>
        <v>0.20006668889629878</v>
      </c>
      <c r="I84" s="174">
        <v>56</v>
      </c>
      <c r="J84" s="174">
        <v>4</v>
      </c>
      <c r="K84" s="174">
        <v>2</v>
      </c>
      <c r="L84" s="181">
        <f t="shared" si="22"/>
        <v>0.27583752280108553</v>
      </c>
      <c r="M84" s="174">
        <v>0</v>
      </c>
      <c r="N84" s="174">
        <v>7</v>
      </c>
      <c r="O84" s="181">
        <f t="shared" si="23"/>
        <v>0.31376064545047061</v>
      </c>
      <c r="P84" s="174">
        <v>0</v>
      </c>
      <c r="Q84" s="174">
        <v>79</v>
      </c>
      <c r="R84" s="174">
        <v>0</v>
      </c>
      <c r="S84" s="174">
        <v>20</v>
      </c>
      <c r="T84" s="181">
        <f t="shared" si="24"/>
        <v>0.32062700391877447</v>
      </c>
      <c r="U84" s="174">
        <v>1</v>
      </c>
      <c r="V84" s="174">
        <v>210</v>
      </c>
      <c r="W84" s="181">
        <f t="shared" si="25"/>
        <v>3.7128277318317791</v>
      </c>
      <c r="X84" s="174">
        <f t="shared" si="26"/>
        <v>430</v>
      </c>
      <c r="Y84" s="121">
        <f t="shared" si="27"/>
        <v>0.39386306388825276</v>
      </c>
    </row>
    <row r="85" spans="1:25" x14ac:dyDescent="0.35">
      <c r="A85" s="11" t="s">
        <v>117</v>
      </c>
      <c r="B85" s="174">
        <v>1246</v>
      </c>
      <c r="C85" s="174">
        <v>172</v>
      </c>
      <c r="D85" s="181">
        <f>SUM(B85:C85)/SUM(B87:C87)*100</f>
        <v>3.9486508312216313</v>
      </c>
      <c r="E85" s="174">
        <v>330</v>
      </c>
      <c r="F85" s="174">
        <v>37</v>
      </c>
      <c r="G85" s="94">
        <v>0</v>
      </c>
      <c r="H85" s="181">
        <f t="shared" si="21"/>
        <v>3.0593531177059021</v>
      </c>
      <c r="I85" s="174">
        <v>1057</v>
      </c>
      <c r="J85" s="174">
        <v>88</v>
      </c>
      <c r="K85" s="174">
        <v>11</v>
      </c>
      <c r="L85" s="181">
        <f t="shared" si="22"/>
        <v>5.1430351025492724</v>
      </c>
      <c r="M85" s="174">
        <v>36</v>
      </c>
      <c r="N85" s="174">
        <v>235</v>
      </c>
      <c r="O85" s="181">
        <f t="shared" si="23"/>
        <v>12.147019273868221</v>
      </c>
      <c r="P85" s="174">
        <v>2</v>
      </c>
      <c r="Q85" s="174">
        <v>79</v>
      </c>
      <c r="R85" s="174">
        <v>0</v>
      </c>
      <c r="S85" s="174">
        <v>68</v>
      </c>
      <c r="T85" s="181">
        <f t="shared" si="24"/>
        <v>0.48255983418078185</v>
      </c>
      <c r="U85" s="174">
        <v>2</v>
      </c>
      <c r="V85" s="174">
        <v>233</v>
      </c>
      <c r="W85" s="181">
        <f t="shared" si="25"/>
        <v>4.1351398909026917</v>
      </c>
      <c r="X85" s="174">
        <f t="shared" si="26"/>
        <v>3596</v>
      </c>
      <c r="Y85" s="121">
        <f t="shared" si="27"/>
        <v>3.293794366842226</v>
      </c>
    </row>
    <row r="86" spans="1:25" x14ac:dyDescent="0.35">
      <c r="A86" s="11" t="s">
        <v>272</v>
      </c>
      <c r="B86" s="174">
        <v>33100</v>
      </c>
      <c r="C86" s="174">
        <v>1296</v>
      </c>
      <c r="D86" s="181">
        <f>SUM(B86:C86)/SUM(B87:C87)*100</f>
        <v>95.781236946896499</v>
      </c>
      <c r="E86" s="174">
        <v>10973</v>
      </c>
      <c r="F86" s="174">
        <v>525</v>
      </c>
      <c r="G86" s="94">
        <v>61</v>
      </c>
      <c r="H86" s="181">
        <f t="shared" si="21"/>
        <v>96.357119039679901</v>
      </c>
      <c r="I86" s="174">
        <v>19201</v>
      </c>
      <c r="J86" s="174">
        <v>953</v>
      </c>
      <c r="K86" s="174">
        <v>862</v>
      </c>
      <c r="L86" s="181">
        <f t="shared" si="22"/>
        <v>93.500022244961514</v>
      </c>
      <c r="M86" s="174">
        <v>88</v>
      </c>
      <c r="N86" s="174">
        <v>1839</v>
      </c>
      <c r="O86" s="181">
        <f t="shared" si="23"/>
        <v>86.373823397579557</v>
      </c>
      <c r="P86" s="174">
        <v>98</v>
      </c>
      <c r="Q86" s="174">
        <v>18756</v>
      </c>
      <c r="R86" s="174">
        <v>6</v>
      </c>
      <c r="S86" s="174">
        <v>11555</v>
      </c>
      <c r="T86" s="181">
        <f t="shared" si="24"/>
        <v>98.503740648379051</v>
      </c>
      <c r="U86" s="174">
        <v>3</v>
      </c>
      <c r="V86" s="174">
        <v>4870</v>
      </c>
      <c r="W86" s="181">
        <f t="shared" si="25"/>
        <v>85.746964631356676</v>
      </c>
      <c r="X86" s="174">
        <f t="shared" si="26"/>
        <v>104186</v>
      </c>
      <c r="Y86" s="121">
        <f t="shared" si="27"/>
        <v>95.430272498282577</v>
      </c>
    </row>
    <row r="87" spans="1:25" ht="16" thickBot="1" x14ac:dyDescent="0.4">
      <c r="A87" s="99" t="s">
        <v>7</v>
      </c>
      <c r="B87" s="173">
        <f>SUM(B80:B86)</f>
        <v>34432</v>
      </c>
      <c r="C87" s="173">
        <f t="shared" ref="C87:Y87" si="28">SUM(C80:C86)</f>
        <v>1479</v>
      </c>
      <c r="D87" s="98">
        <f t="shared" si="28"/>
        <v>100</v>
      </c>
      <c r="E87" s="173">
        <f t="shared" si="28"/>
        <v>11371</v>
      </c>
      <c r="F87" s="173">
        <f t="shared" si="28"/>
        <v>564</v>
      </c>
      <c r="G87" s="98">
        <f t="shared" si="28"/>
        <v>61</v>
      </c>
      <c r="H87" s="98">
        <f t="shared" si="28"/>
        <v>100.00000000000001</v>
      </c>
      <c r="I87" s="173">
        <f t="shared" si="28"/>
        <v>20538</v>
      </c>
      <c r="J87" s="173">
        <f t="shared" si="28"/>
        <v>1061</v>
      </c>
      <c r="K87" s="173">
        <f t="shared" si="28"/>
        <v>878</v>
      </c>
      <c r="L87" s="98">
        <f t="shared" si="28"/>
        <v>100</v>
      </c>
      <c r="M87" s="173">
        <f t="shared" si="28"/>
        <v>126</v>
      </c>
      <c r="N87" s="173">
        <f t="shared" si="28"/>
        <v>2105</v>
      </c>
      <c r="O87" s="98">
        <f t="shared" si="28"/>
        <v>100</v>
      </c>
      <c r="P87" s="173">
        <f t="shared" si="28"/>
        <v>100</v>
      </c>
      <c r="Q87" s="173">
        <f t="shared" si="28"/>
        <v>19057</v>
      </c>
      <c r="R87" s="173">
        <f t="shared" si="28"/>
        <v>6</v>
      </c>
      <c r="S87" s="173">
        <f t="shared" si="28"/>
        <v>11714</v>
      </c>
      <c r="T87" s="98">
        <f t="shared" si="28"/>
        <v>100</v>
      </c>
      <c r="U87" s="173">
        <f t="shared" si="28"/>
        <v>7</v>
      </c>
      <c r="V87" s="173">
        <f t="shared" si="28"/>
        <v>5676</v>
      </c>
      <c r="W87" s="98">
        <f t="shared" si="28"/>
        <v>100</v>
      </c>
      <c r="X87" s="173">
        <f t="shared" si="28"/>
        <v>109175</v>
      </c>
      <c r="Y87" s="110">
        <f t="shared" si="28"/>
        <v>100</v>
      </c>
    </row>
    <row r="88" spans="1:25" ht="16" thickBot="1" x14ac:dyDescent="0.4"/>
    <row r="89" spans="1:25" x14ac:dyDescent="0.35">
      <c r="A89" s="5" t="s">
        <v>397</v>
      </c>
      <c r="B89" s="231" t="s">
        <v>255</v>
      </c>
      <c r="C89" s="231"/>
      <c r="D89" s="231"/>
      <c r="E89" s="231" t="s">
        <v>256</v>
      </c>
      <c r="F89" s="231"/>
      <c r="G89" s="231"/>
      <c r="H89" s="231"/>
      <c r="I89" s="231" t="s">
        <v>257</v>
      </c>
      <c r="J89" s="231"/>
      <c r="K89" s="231"/>
      <c r="L89" s="231"/>
      <c r="M89" s="231" t="s">
        <v>258</v>
      </c>
      <c r="N89" s="231"/>
      <c r="O89" s="231"/>
      <c r="P89" s="231" t="s">
        <v>358</v>
      </c>
      <c r="Q89" s="231"/>
      <c r="R89" s="231"/>
      <c r="S89" s="231"/>
      <c r="T89" s="231"/>
      <c r="U89" s="231" t="s">
        <v>253</v>
      </c>
      <c r="V89" s="231"/>
      <c r="W89" s="231"/>
      <c r="X89" s="231" t="s">
        <v>373</v>
      </c>
      <c r="Y89" s="232"/>
    </row>
    <row r="90" spans="1:25" x14ac:dyDescent="0.35">
      <c r="A90" s="96" t="s">
        <v>398</v>
      </c>
      <c r="B90" s="128" t="s">
        <v>359</v>
      </c>
      <c r="C90" s="128" t="s">
        <v>360</v>
      </c>
      <c r="D90" s="128" t="s">
        <v>56</v>
      </c>
      <c r="E90" s="128" t="s">
        <v>359</v>
      </c>
      <c r="F90" s="128" t="s">
        <v>360</v>
      </c>
      <c r="G90" s="128" t="s">
        <v>260</v>
      </c>
      <c r="H90" s="128" t="s">
        <v>56</v>
      </c>
      <c r="I90" s="128" t="s">
        <v>359</v>
      </c>
      <c r="J90" s="128" t="s">
        <v>360</v>
      </c>
      <c r="K90" s="128" t="s">
        <v>260</v>
      </c>
      <c r="L90" s="128" t="s">
        <v>56</v>
      </c>
      <c r="M90" s="128" t="s">
        <v>360</v>
      </c>
      <c r="N90" s="128" t="s">
        <v>374</v>
      </c>
      <c r="O90" s="128" t="s">
        <v>56</v>
      </c>
      <c r="P90" s="128" t="s">
        <v>360</v>
      </c>
      <c r="Q90" s="128" t="s">
        <v>361</v>
      </c>
      <c r="R90" s="128" t="s">
        <v>362</v>
      </c>
      <c r="S90" s="128" t="s">
        <v>170</v>
      </c>
      <c r="T90" s="128" t="s">
        <v>56</v>
      </c>
      <c r="U90" s="128" t="s">
        <v>360</v>
      </c>
      <c r="V90" s="128" t="s">
        <v>361</v>
      </c>
      <c r="W90" s="128" t="s">
        <v>56</v>
      </c>
      <c r="X90" s="128" t="s">
        <v>7</v>
      </c>
      <c r="Y90" s="130" t="s">
        <v>56</v>
      </c>
    </row>
    <row r="91" spans="1:25" x14ac:dyDescent="0.35">
      <c r="A91" s="96" t="s">
        <v>392</v>
      </c>
      <c r="B91" s="131">
        <v>14</v>
      </c>
      <c r="C91" s="131">
        <v>1</v>
      </c>
      <c r="D91" s="140">
        <v>4.1769931218846597E-2</v>
      </c>
      <c r="E91" s="131">
        <v>1</v>
      </c>
      <c r="F91" s="131">
        <v>0</v>
      </c>
      <c r="G91" s="131">
        <v>0</v>
      </c>
      <c r="H91" s="140">
        <v>8.3361120373457807E-3</v>
      </c>
      <c r="I91" s="131">
        <v>4</v>
      </c>
      <c r="J91" s="131">
        <v>0</v>
      </c>
      <c r="K91" s="131">
        <v>0</v>
      </c>
      <c r="L91" s="140">
        <v>1.7795969212973262E-2</v>
      </c>
      <c r="M91" s="131">
        <v>0</v>
      </c>
      <c r="N91" s="131">
        <v>0</v>
      </c>
      <c r="O91" s="140">
        <v>0</v>
      </c>
      <c r="P91" s="131">
        <v>0</v>
      </c>
      <c r="Q91" s="131">
        <v>0</v>
      </c>
      <c r="R91" s="131">
        <v>0</v>
      </c>
      <c r="S91" s="131">
        <v>0</v>
      </c>
      <c r="T91" s="140">
        <v>0</v>
      </c>
      <c r="U91" s="131">
        <v>0</v>
      </c>
      <c r="V91" s="131">
        <v>2</v>
      </c>
      <c r="W91" s="140">
        <v>3.5192679922576103E-2</v>
      </c>
      <c r="X91" s="131">
        <v>22</v>
      </c>
      <c r="Y91" s="103">
        <f>(X91/109175)*100</f>
        <v>2.0151133501259445E-2</v>
      </c>
    </row>
    <row r="92" spans="1:25" x14ac:dyDescent="0.35">
      <c r="A92" s="96" t="s">
        <v>396</v>
      </c>
      <c r="B92" s="131">
        <v>1100</v>
      </c>
      <c r="C92" s="131">
        <v>64</v>
      </c>
      <c r="D92" s="140">
        <v>3.2413466625824956</v>
      </c>
      <c r="E92" s="131">
        <v>376</v>
      </c>
      <c r="F92" s="131">
        <v>17</v>
      </c>
      <c r="G92" s="131">
        <v>3</v>
      </c>
      <c r="H92" s="140">
        <v>3.3011003667889298</v>
      </c>
      <c r="I92" s="131">
        <v>992</v>
      </c>
      <c r="J92" s="131">
        <v>64</v>
      </c>
      <c r="K92" s="131">
        <v>39</v>
      </c>
      <c r="L92" s="140">
        <v>4.8716465720514304</v>
      </c>
      <c r="M92" s="131">
        <v>4</v>
      </c>
      <c r="N92" s="131">
        <v>54</v>
      </c>
      <c r="O92" s="140">
        <v>2.5997310623038996</v>
      </c>
      <c r="P92" s="131">
        <v>1</v>
      </c>
      <c r="Q92" s="131">
        <v>26</v>
      </c>
      <c r="R92" s="131">
        <v>0</v>
      </c>
      <c r="S92" s="131">
        <v>0</v>
      </c>
      <c r="T92" s="140">
        <v>8.7443728341483951E-2</v>
      </c>
      <c r="U92" s="131">
        <v>0</v>
      </c>
      <c r="V92" s="131">
        <v>48</v>
      </c>
      <c r="W92" s="140">
        <v>0.84462431814182648</v>
      </c>
      <c r="X92" s="131">
        <v>2788</v>
      </c>
      <c r="Y92" s="103">
        <f t="shared" ref="Y92:Y98" si="29">(X92/109175)*100</f>
        <v>2.5536981909777881</v>
      </c>
    </row>
    <row r="93" spans="1:25" x14ac:dyDescent="0.35">
      <c r="A93" s="96" t="s">
        <v>393</v>
      </c>
      <c r="B93" s="131">
        <v>5444</v>
      </c>
      <c r="C93" s="131">
        <v>226</v>
      </c>
      <c r="D93" s="140">
        <v>15.789034000724012</v>
      </c>
      <c r="E93" s="131">
        <v>990</v>
      </c>
      <c r="F93" s="131">
        <v>72</v>
      </c>
      <c r="G93" s="131">
        <v>13</v>
      </c>
      <c r="H93" s="140">
        <v>8.9613204401467161</v>
      </c>
      <c r="I93" s="131">
        <v>3473</v>
      </c>
      <c r="J93" s="131">
        <v>138</v>
      </c>
      <c r="K93" s="131">
        <v>235</v>
      </c>
      <c r="L93" s="140">
        <v>17.110824398273792</v>
      </c>
      <c r="M93" s="131">
        <v>2</v>
      </c>
      <c r="N93" s="131">
        <v>130</v>
      </c>
      <c r="O93" s="140">
        <v>5.9166293142088753</v>
      </c>
      <c r="P93" s="131">
        <v>20</v>
      </c>
      <c r="Q93" s="131">
        <v>470</v>
      </c>
      <c r="R93" s="131">
        <v>0</v>
      </c>
      <c r="S93" s="131">
        <v>0</v>
      </c>
      <c r="T93" s="140">
        <v>1.5869417365676719</v>
      </c>
      <c r="U93" s="131">
        <v>0</v>
      </c>
      <c r="V93" s="131">
        <v>231</v>
      </c>
      <c r="W93" s="140">
        <v>4.0647545310575399</v>
      </c>
      <c r="X93" s="131">
        <v>11444</v>
      </c>
      <c r="Y93" s="103">
        <f t="shared" si="29"/>
        <v>10.482253263109687</v>
      </c>
    </row>
    <row r="94" spans="1:25" x14ac:dyDescent="0.35">
      <c r="A94" s="96" t="s">
        <v>99</v>
      </c>
      <c r="B94" s="131">
        <v>1727</v>
      </c>
      <c r="C94" s="131">
        <v>69</v>
      </c>
      <c r="D94" s="140">
        <v>5.0012530979365648</v>
      </c>
      <c r="E94" s="131">
        <v>871</v>
      </c>
      <c r="F94" s="131">
        <v>34</v>
      </c>
      <c r="G94" s="131">
        <v>2</v>
      </c>
      <c r="H94" s="140">
        <v>7.5608536178726249</v>
      </c>
      <c r="I94" s="131">
        <v>1054</v>
      </c>
      <c r="J94" s="131">
        <v>48</v>
      </c>
      <c r="K94" s="131">
        <v>57</v>
      </c>
      <c r="L94" s="140">
        <v>5.1563820794590018</v>
      </c>
      <c r="M94" s="131">
        <v>10</v>
      </c>
      <c r="N94" s="131">
        <v>111</v>
      </c>
      <c r="O94" s="140">
        <v>5.4235768713581347</v>
      </c>
      <c r="P94" s="131">
        <v>9</v>
      </c>
      <c r="Q94" s="131">
        <v>541</v>
      </c>
      <c r="R94" s="131">
        <v>0</v>
      </c>
      <c r="S94" s="131">
        <v>13</v>
      </c>
      <c r="T94" s="140">
        <v>1.8233636687502024</v>
      </c>
      <c r="U94" s="131">
        <v>0</v>
      </c>
      <c r="V94" s="131">
        <v>287</v>
      </c>
      <c r="W94" s="140">
        <v>5.0501495688896707</v>
      </c>
      <c r="X94" s="131">
        <v>4833</v>
      </c>
      <c r="Y94" s="103">
        <f t="shared" si="29"/>
        <v>4.4268376459812231</v>
      </c>
    </row>
    <row r="95" spans="1:25" x14ac:dyDescent="0.35">
      <c r="A95" s="96" t="s">
        <v>394</v>
      </c>
      <c r="B95" s="131">
        <v>687</v>
      </c>
      <c r="C95" s="131">
        <v>41</v>
      </c>
      <c r="D95" s="140">
        <v>2.0272339951546878</v>
      </c>
      <c r="E95" s="131">
        <v>230</v>
      </c>
      <c r="F95" s="131">
        <v>15</v>
      </c>
      <c r="G95" s="131">
        <v>1</v>
      </c>
      <c r="H95" s="140">
        <v>2.0506835611870624</v>
      </c>
      <c r="I95" s="131">
        <v>541</v>
      </c>
      <c r="J95" s="131">
        <v>33</v>
      </c>
      <c r="K95" s="131">
        <v>29</v>
      </c>
      <c r="L95" s="140">
        <v>2.6827423588557191</v>
      </c>
      <c r="M95" s="131">
        <v>2</v>
      </c>
      <c r="N95" s="131">
        <v>44</v>
      </c>
      <c r="O95" s="140">
        <v>2.0618556701030926</v>
      </c>
      <c r="P95" s="131">
        <v>1</v>
      </c>
      <c r="Q95" s="131">
        <v>53</v>
      </c>
      <c r="R95" s="131">
        <v>0</v>
      </c>
      <c r="S95" s="131">
        <v>5</v>
      </c>
      <c r="T95" s="140">
        <v>0.19108073970916864</v>
      </c>
      <c r="U95" s="131">
        <v>0</v>
      </c>
      <c r="V95" s="131">
        <v>46</v>
      </c>
      <c r="W95" s="140">
        <v>0.80943163821925035</v>
      </c>
      <c r="X95" s="131">
        <v>1728</v>
      </c>
      <c r="Y95" s="103">
        <f t="shared" si="29"/>
        <v>1.58277994046256</v>
      </c>
    </row>
    <row r="96" spans="1:25" x14ac:dyDescent="0.35">
      <c r="A96" s="96" t="s">
        <v>124</v>
      </c>
      <c r="B96" s="131">
        <v>11388</v>
      </c>
      <c r="C96" s="131">
        <v>650</v>
      </c>
      <c r="D96" s="140">
        <v>33.521762134165016</v>
      </c>
      <c r="E96" s="131">
        <v>4577</v>
      </c>
      <c r="F96" s="131">
        <v>244</v>
      </c>
      <c r="G96" s="131">
        <v>36</v>
      </c>
      <c r="H96" s="140">
        <v>40.488496165388462</v>
      </c>
      <c r="I96" s="131">
        <v>7535</v>
      </c>
      <c r="J96" s="131">
        <v>481</v>
      </c>
      <c r="K96" s="131">
        <v>303</v>
      </c>
      <c r="L96" s="140">
        <v>37.011166970681145</v>
      </c>
      <c r="M96" s="131">
        <v>85</v>
      </c>
      <c r="N96" s="131">
        <v>1196</v>
      </c>
      <c r="O96" s="140">
        <v>57.418198117436127</v>
      </c>
      <c r="P96" s="131">
        <v>45</v>
      </c>
      <c r="Q96" s="131">
        <v>11469</v>
      </c>
      <c r="R96" s="131">
        <v>6</v>
      </c>
      <c r="S96" s="131">
        <v>4848</v>
      </c>
      <c r="T96" s="140">
        <v>53.010331314570713</v>
      </c>
      <c r="U96" s="131">
        <v>5</v>
      </c>
      <c r="V96" s="131">
        <v>3656</v>
      </c>
      <c r="W96" s="140">
        <v>64.420200598275557</v>
      </c>
      <c r="X96" s="131">
        <v>46524</v>
      </c>
      <c r="Y96" s="103">
        <f t="shared" si="29"/>
        <v>42.614151591481566</v>
      </c>
    </row>
    <row r="97" spans="1:25" x14ac:dyDescent="0.35">
      <c r="A97" s="96" t="s">
        <v>18</v>
      </c>
      <c r="B97" s="131">
        <v>12667</v>
      </c>
      <c r="C97" s="131">
        <v>387</v>
      </c>
      <c r="D97" s="140">
        <v>36.350978808721564</v>
      </c>
      <c r="E97" s="131">
        <v>4126</v>
      </c>
      <c r="F97" s="131">
        <v>168</v>
      </c>
      <c r="G97" s="131">
        <v>5</v>
      </c>
      <c r="H97" s="140">
        <v>35.836945648549516</v>
      </c>
      <c r="I97" s="131">
        <v>6304</v>
      </c>
      <c r="J97" s="131">
        <v>269</v>
      </c>
      <c r="K97" s="131">
        <v>201</v>
      </c>
      <c r="L97" s="140">
        <v>30.137473862170218</v>
      </c>
      <c r="M97" s="131">
        <v>23</v>
      </c>
      <c r="N97" s="131">
        <v>561</v>
      </c>
      <c r="O97" s="140">
        <v>26.176602420439266</v>
      </c>
      <c r="P97" s="131">
        <v>24</v>
      </c>
      <c r="Q97" s="131">
        <v>6495</v>
      </c>
      <c r="R97" s="131">
        <v>0</v>
      </c>
      <c r="S97" s="131">
        <v>6847</v>
      </c>
      <c r="T97" s="140">
        <v>43.287884185639797</v>
      </c>
      <c r="U97" s="131">
        <v>2</v>
      </c>
      <c r="V97" s="131">
        <v>1400</v>
      </c>
      <c r="W97" s="140">
        <v>24.67006862572585</v>
      </c>
      <c r="X97" s="131">
        <v>39479</v>
      </c>
      <c r="Y97" s="103">
        <f t="shared" si="29"/>
        <v>36.161209068010074</v>
      </c>
    </row>
    <row r="98" spans="1:25" x14ac:dyDescent="0.35">
      <c r="A98" s="96" t="s">
        <v>395</v>
      </c>
      <c r="B98" s="131">
        <v>1405</v>
      </c>
      <c r="C98" s="131">
        <v>41</v>
      </c>
      <c r="D98" s="140">
        <v>4.0266213694968114</v>
      </c>
      <c r="E98" s="131">
        <v>200</v>
      </c>
      <c r="F98" s="131">
        <v>14</v>
      </c>
      <c r="G98" s="131">
        <v>1</v>
      </c>
      <c r="H98" s="140">
        <v>1.7922640880293432</v>
      </c>
      <c r="I98" s="131">
        <v>635</v>
      </c>
      <c r="J98" s="131">
        <v>28</v>
      </c>
      <c r="K98" s="131">
        <v>14</v>
      </c>
      <c r="L98" s="140">
        <v>3.0119677892957242</v>
      </c>
      <c r="M98" s="131">
        <v>0</v>
      </c>
      <c r="N98" s="131">
        <v>9</v>
      </c>
      <c r="O98" s="140">
        <v>0.40340654415060512</v>
      </c>
      <c r="P98" s="131">
        <v>0</v>
      </c>
      <c r="Q98" s="131">
        <v>3</v>
      </c>
      <c r="R98" s="131">
        <v>0</v>
      </c>
      <c r="S98" s="131">
        <v>1</v>
      </c>
      <c r="T98" s="140">
        <v>1.2954626420960584E-2</v>
      </c>
      <c r="U98" s="131">
        <v>0</v>
      </c>
      <c r="V98" s="131">
        <v>6</v>
      </c>
      <c r="W98" s="140">
        <v>0.10557803976772831</v>
      </c>
      <c r="X98" s="131">
        <v>2357</v>
      </c>
      <c r="Y98" s="103">
        <f t="shared" si="29"/>
        <v>2.1589191664758416</v>
      </c>
    </row>
    <row r="99" spans="1:25" ht="16" thickBot="1" x14ac:dyDescent="0.4">
      <c r="A99" s="97" t="s">
        <v>7</v>
      </c>
      <c r="B99" s="134">
        <f>SUM(B91:B98)</f>
        <v>34432</v>
      </c>
      <c r="C99" s="134">
        <f t="shared" ref="C99:Y99" si="30">SUM(C91:C98)</f>
        <v>1479</v>
      </c>
      <c r="D99" s="101">
        <f t="shared" si="30"/>
        <v>100</v>
      </c>
      <c r="E99" s="134">
        <f t="shared" si="30"/>
        <v>11371</v>
      </c>
      <c r="F99" s="134">
        <f t="shared" si="30"/>
        <v>564</v>
      </c>
      <c r="G99" s="134">
        <f t="shared" si="30"/>
        <v>61</v>
      </c>
      <c r="H99" s="101">
        <f t="shared" si="30"/>
        <v>100</v>
      </c>
      <c r="I99" s="134">
        <f t="shared" si="30"/>
        <v>20538</v>
      </c>
      <c r="J99" s="134">
        <f t="shared" si="30"/>
        <v>1061</v>
      </c>
      <c r="K99" s="134">
        <f t="shared" si="30"/>
        <v>878</v>
      </c>
      <c r="L99" s="101">
        <f t="shared" si="30"/>
        <v>100.00000000000001</v>
      </c>
      <c r="M99" s="134">
        <f t="shared" si="30"/>
        <v>126</v>
      </c>
      <c r="N99" s="134">
        <f t="shared" si="30"/>
        <v>2105</v>
      </c>
      <c r="O99" s="101">
        <f t="shared" si="30"/>
        <v>100</v>
      </c>
      <c r="P99" s="134">
        <f t="shared" si="30"/>
        <v>100</v>
      </c>
      <c r="Q99" s="134">
        <f t="shared" si="30"/>
        <v>19057</v>
      </c>
      <c r="R99" s="134">
        <f t="shared" si="30"/>
        <v>6</v>
      </c>
      <c r="S99" s="134">
        <f t="shared" si="30"/>
        <v>11714</v>
      </c>
      <c r="T99" s="101">
        <f t="shared" si="30"/>
        <v>100</v>
      </c>
      <c r="U99" s="134">
        <f t="shared" si="30"/>
        <v>7</v>
      </c>
      <c r="V99" s="134">
        <f t="shared" si="30"/>
        <v>5676</v>
      </c>
      <c r="W99" s="101">
        <f t="shared" si="30"/>
        <v>100</v>
      </c>
      <c r="X99" s="134">
        <f t="shared" si="30"/>
        <v>109175</v>
      </c>
      <c r="Y99" s="102">
        <f t="shared" si="30"/>
        <v>100</v>
      </c>
    </row>
  </sheetData>
  <mergeCells count="42">
    <mergeCell ref="U38:W38"/>
    <mergeCell ref="X38:Y38"/>
    <mergeCell ref="B1:D1"/>
    <mergeCell ref="E1:H1"/>
    <mergeCell ref="I1:L1"/>
    <mergeCell ref="M1:O1"/>
    <mergeCell ref="P1:T1"/>
    <mergeCell ref="U1:W1"/>
    <mergeCell ref="X1:Y1"/>
    <mergeCell ref="B38:D38"/>
    <mergeCell ref="E38:H38"/>
    <mergeCell ref="I38:L38"/>
    <mergeCell ref="M38:O38"/>
    <mergeCell ref="P38:T38"/>
    <mergeCell ref="U47:W47"/>
    <mergeCell ref="X47:Y47"/>
    <mergeCell ref="B59:D59"/>
    <mergeCell ref="E59:H59"/>
    <mergeCell ref="I59:L59"/>
    <mergeCell ref="M59:O59"/>
    <mergeCell ref="P59:T59"/>
    <mergeCell ref="U59:W59"/>
    <mergeCell ref="X59:Y59"/>
    <mergeCell ref="B47:D47"/>
    <mergeCell ref="E47:H47"/>
    <mergeCell ref="I47:L47"/>
    <mergeCell ref="M47:O47"/>
    <mergeCell ref="P47:T47"/>
    <mergeCell ref="U78:W78"/>
    <mergeCell ref="X78:Y78"/>
    <mergeCell ref="B89:D89"/>
    <mergeCell ref="E89:H89"/>
    <mergeCell ref="I89:L89"/>
    <mergeCell ref="M89:O89"/>
    <mergeCell ref="P89:T89"/>
    <mergeCell ref="U89:W89"/>
    <mergeCell ref="X89:Y89"/>
    <mergeCell ref="B78:D78"/>
    <mergeCell ref="E78:H78"/>
    <mergeCell ref="I78:L78"/>
    <mergeCell ref="M78:O78"/>
    <mergeCell ref="P78:T78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448033-AD15-47C7-AA9E-D721340D7308}">
  <dimension ref="A1:G30"/>
  <sheetViews>
    <sheetView zoomScale="60" zoomScaleNormal="60" workbookViewId="0"/>
  </sheetViews>
  <sheetFormatPr defaultRowHeight="15.5" x14ac:dyDescent="0.35"/>
  <cols>
    <col min="1" max="1" width="33.453125" style="28" customWidth="1"/>
    <col min="2" max="2" width="11.26953125" style="28" customWidth="1"/>
    <col min="3" max="3" width="10.90625" style="28" customWidth="1"/>
    <col min="4" max="4" width="8.7265625" style="28"/>
    <col min="5" max="5" width="29.26953125" style="28" customWidth="1"/>
    <col min="6" max="6" width="10.6328125" style="28" customWidth="1"/>
    <col min="7" max="7" width="11.36328125" style="28" customWidth="1"/>
    <col min="8" max="16384" width="8.7265625" style="28"/>
  </cols>
  <sheetData>
    <row r="1" spans="1:7" ht="16" thickBot="1" x14ac:dyDescent="0.4">
      <c r="A1" s="135" t="s">
        <v>425</v>
      </c>
      <c r="B1" s="163">
        <v>1827</v>
      </c>
      <c r="E1" s="5" t="s">
        <v>30</v>
      </c>
      <c r="F1" s="32" t="s">
        <v>55</v>
      </c>
      <c r="G1" s="33" t="s">
        <v>56</v>
      </c>
    </row>
    <row r="2" spans="1:7" ht="16" thickBot="1" x14ac:dyDescent="0.4">
      <c r="E2" s="96" t="s">
        <v>23</v>
      </c>
      <c r="F2" s="131">
        <v>129</v>
      </c>
      <c r="G2" s="103">
        <f>(F2/1827)*100</f>
        <v>7.0607553366174054</v>
      </c>
    </row>
    <row r="3" spans="1:7" x14ac:dyDescent="0.35">
      <c r="A3" s="5" t="s">
        <v>10</v>
      </c>
      <c r="B3" s="32" t="s">
        <v>55</v>
      </c>
      <c r="C3" s="33" t="s">
        <v>56</v>
      </c>
      <c r="E3" s="96" t="s">
        <v>26</v>
      </c>
      <c r="F3" s="131">
        <v>68</v>
      </c>
      <c r="G3" s="103">
        <f t="shared" ref="G3:G7" si="0">(F3/1827)*100</f>
        <v>3.7219485495347566</v>
      </c>
    </row>
    <row r="4" spans="1:7" x14ac:dyDescent="0.35">
      <c r="A4" s="96" t="s">
        <v>427</v>
      </c>
      <c r="B4" s="131">
        <v>27</v>
      </c>
      <c r="C4" s="103">
        <f>(B4/1827)*100</f>
        <v>1.4778325123152709</v>
      </c>
      <c r="E4" s="96" t="s">
        <v>24</v>
      </c>
      <c r="F4" s="131">
        <v>1073</v>
      </c>
      <c r="G4" s="103">
        <f t="shared" si="0"/>
        <v>58.730158730158735</v>
      </c>
    </row>
    <row r="5" spans="1:7" x14ac:dyDescent="0.35">
      <c r="A5" s="96" t="s">
        <v>428</v>
      </c>
      <c r="B5" s="131">
        <v>30</v>
      </c>
      <c r="C5" s="103">
        <f t="shared" ref="C5:C9" si="1">(B5/1827)*100</f>
        <v>1.6420361247947455</v>
      </c>
      <c r="E5" s="96" t="s">
        <v>25</v>
      </c>
      <c r="F5" s="131">
        <v>51</v>
      </c>
      <c r="G5" s="103">
        <f t="shared" si="0"/>
        <v>2.7914614121510675</v>
      </c>
    </row>
    <row r="6" spans="1:7" x14ac:dyDescent="0.35">
      <c r="A6" s="96" t="s">
        <v>429</v>
      </c>
      <c r="B6" s="131">
        <v>35</v>
      </c>
      <c r="C6" s="103">
        <f t="shared" si="1"/>
        <v>1.9157088122605364</v>
      </c>
      <c r="E6" s="96" t="s">
        <v>28</v>
      </c>
      <c r="F6" s="131">
        <v>91</v>
      </c>
      <c r="G6" s="103">
        <f t="shared" si="0"/>
        <v>4.980842911877394</v>
      </c>
    </row>
    <row r="7" spans="1:7" x14ac:dyDescent="0.35">
      <c r="A7" s="96" t="s">
        <v>430</v>
      </c>
      <c r="B7" s="131">
        <v>17</v>
      </c>
      <c r="C7" s="103">
        <f t="shared" si="1"/>
        <v>0.93048713738368916</v>
      </c>
      <c r="E7" s="96" t="s">
        <v>18</v>
      </c>
      <c r="F7" s="131">
        <v>415</v>
      </c>
      <c r="G7" s="103">
        <f t="shared" si="0"/>
        <v>22.714833059660648</v>
      </c>
    </row>
    <row r="8" spans="1:7" ht="16" thickBot="1" x14ac:dyDescent="0.4">
      <c r="A8" s="96" t="s">
        <v>426</v>
      </c>
      <c r="B8" s="131">
        <v>1337</v>
      </c>
      <c r="C8" s="103">
        <f t="shared" si="1"/>
        <v>73.180076628352481</v>
      </c>
      <c r="E8" s="97" t="s">
        <v>282</v>
      </c>
      <c r="F8" s="134">
        <f>SUM(F2:F7)</f>
        <v>1827</v>
      </c>
      <c r="G8" s="102">
        <f>SUM(G2:G7)</f>
        <v>100</v>
      </c>
    </row>
    <row r="9" spans="1:7" ht="16" thickBot="1" x14ac:dyDescent="0.4">
      <c r="A9" s="96" t="s">
        <v>18</v>
      </c>
      <c r="B9" s="131">
        <v>381</v>
      </c>
      <c r="C9" s="103">
        <f t="shared" si="1"/>
        <v>20.853858784893266</v>
      </c>
    </row>
    <row r="10" spans="1:7" ht="16" thickBot="1" x14ac:dyDescent="0.4">
      <c r="A10" s="97" t="s">
        <v>7</v>
      </c>
      <c r="B10" s="134">
        <f>SUM(B4:B9)</f>
        <v>1827</v>
      </c>
      <c r="C10" s="102">
        <f>SUM(C4:C9)</f>
        <v>99.999999999999986</v>
      </c>
      <c r="E10" s="5" t="s">
        <v>45</v>
      </c>
      <c r="F10" s="32" t="s">
        <v>55</v>
      </c>
      <c r="G10" s="33" t="s">
        <v>56</v>
      </c>
    </row>
    <row r="11" spans="1:7" ht="16" thickBot="1" x14ac:dyDescent="0.4">
      <c r="E11" s="96" t="s">
        <v>212</v>
      </c>
      <c r="F11" s="188">
        <v>781</v>
      </c>
      <c r="G11" s="103">
        <f>(F11/1827)*100</f>
        <v>42.747673782156539</v>
      </c>
    </row>
    <row r="12" spans="1:7" x14ac:dyDescent="0.35">
      <c r="A12" s="5" t="s">
        <v>19</v>
      </c>
      <c r="B12" s="32" t="s">
        <v>55</v>
      </c>
      <c r="C12" s="33" t="s">
        <v>56</v>
      </c>
      <c r="E12" s="96" t="s">
        <v>254</v>
      </c>
      <c r="F12" s="188">
        <v>599</v>
      </c>
      <c r="G12" s="103">
        <f t="shared" ref="G12:G13" si="2">(F12/1827)*100</f>
        <v>32.785987958401755</v>
      </c>
    </row>
    <row r="13" spans="1:7" x14ac:dyDescent="0.35">
      <c r="A13" s="96" t="s">
        <v>431</v>
      </c>
      <c r="B13" s="188">
        <v>14</v>
      </c>
      <c r="C13" s="103">
        <f>(B13/1827)*100</f>
        <v>0.76628352490421447</v>
      </c>
      <c r="E13" s="96" t="s">
        <v>18</v>
      </c>
      <c r="F13" s="188">
        <v>447</v>
      </c>
      <c r="G13" s="103">
        <f t="shared" si="2"/>
        <v>24.466338259441709</v>
      </c>
    </row>
    <row r="14" spans="1:7" ht="16" thickBot="1" x14ac:dyDescent="0.4">
      <c r="A14" s="96" t="s">
        <v>432</v>
      </c>
      <c r="B14" s="188">
        <v>212</v>
      </c>
      <c r="C14" s="103">
        <f t="shared" ref="C14:C22" si="3">(B14/1827)*100</f>
        <v>11.603721948549534</v>
      </c>
      <c r="E14" s="97" t="s">
        <v>7</v>
      </c>
      <c r="F14" s="134">
        <f>SUM(F11:F13)</f>
        <v>1827</v>
      </c>
      <c r="G14" s="102">
        <f>SUM(G11:G13)</f>
        <v>100.00000000000001</v>
      </c>
    </row>
    <row r="15" spans="1:7" x14ac:dyDescent="0.35">
      <c r="A15" s="96" t="s">
        <v>433</v>
      </c>
      <c r="B15" s="188">
        <v>298</v>
      </c>
      <c r="C15" s="103">
        <f t="shared" si="3"/>
        <v>16.31089217296114</v>
      </c>
    </row>
    <row r="16" spans="1:7" x14ac:dyDescent="0.35">
      <c r="A16" s="96" t="s">
        <v>434</v>
      </c>
      <c r="B16" s="188">
        <v>226</v>
      </c>
      <c r="C16" s="103">
        <f t="shared" si="3"/>
        <v>12.370005473453748</v>
      </c>
    </row>
    <row r="17" spans="1:3" x14ac:dyDescent="0.35">
      <c r="A17" s="96" t="s">
        <v>435</v>
      </c>
      <c r="B17" s="188">
        <v>258</v>
      </c>
      <c r="C17" s="103">
        <f t="shared" si="3"/>
        <v>14.121510673234811</v>
      </c>
    </row>
    <row r="18" spans="1:3" x14ac:dyDescent="0.35">
      <c r="A18" s="96" t="s">
        <v>436</v>
      </c>
      <c r="B18" s="188">
        <v>204</v>
      </c>
      <c r="C18" s="103">
        <f t="shared" si="3"/>
        <v>11.16584564860427</v>
      </c>
    </row>
    <row r="19" spans="1:3" x14ac:dyDescent="0.35">
      <c r="A19" s="96" t="s">
        <v>437</v>
      </c>
      <c r="B19" s="188">
        <v>117</v>
      </c>
      <c r="C19" s="103">
        <f t="shared" si="3"/>
        <v>6.403940886699508</v>
      </c>
    </row>
    <row r="20" spans="1:3" x14ac:dyDescent="0.35">
      <c r="A20" s="96" t="s">
        <v>438</v>
      </c>
      <c r="B20" s="188">
        <v>77</v>
      </c>
      <c r="C20" s="103">
        <f t="shared" si="3"/>
        <v>4.2145593869731801</v>
      </c>
    </row>
    <row r="21" spans="1:3" x14ac:dyDescent="0.35">
      <c r="A21" s="96" t="s">
        <v>439</v>
      </c>
      <c r="B21" s="188">
        <v>18</v>
      </c>
      <c r="C21" s="103">
        <f t="shared" si="3"/>
        <v>0.98522167487684731</v>
      </c>
    </row>
    <row r="22" spans="1:3" x14ac:dyDescent="0.35">
      <c r="A22" s="96" t="s">
        <v>18</v>
      </c>
      <c r="B22" s="188">
        <v>403</v>
      </c>
      <c r="C22" s="103">
        <f t="shared" si="3"/>
        <v>22.058018609742746</v>
      </c>
    </row>
    <row r="23" spans="1:3" ht="16" thickBot="1" x14ac:dyDescent="0.4">
      <c r="A23" s="97" t="s">
        <v>7</v>
      </c>
      <c r="B23" s="134">
        <f>SUM(B13:B22)</f>
        <v>1827</v>
      </c>
      <c r="C23" s="102">
        <f>SUM(C13:C22)</f>
        <v>100</v>
      </c>
    </row>
    <row r="24" spans="1:3" ht="16" thickBot="1" x14ac:dyDescent="0.4"/>
    <row r="25" spans="1:3" x14ac:dyDescent="0.35">
      <c r="A25" s="5" t="s">
        <v>213</v>
      </c>
      <c r="B25" s="32" t="s">
        <v>55</v>
      </c>
      <c r="C25" s="33" t="s">
        <v>56</v>
      </c>
    </row>
    <row r="26" spans="1:3" x14ac:dyDescent="0.35">
      <c r="A26" s="96" t="s">
        <v>21</v>
      </c>
      <c r="B26" s="188">
        <v>912</v>
      </c>
      <c r="C26" s="103">
        <f>(B26/1827)*100</f>
        <v>49.917898193760266</v>
      </c>
    </row>
    <row r="27" spans="1:3" x14ac:dyDescent="0.35">
      <c r="A27" s="96" t="s">
        <v>20</v>
      </c>
      <c r="B27" s="188">
        <v>495</v>
      </c>
      <c r="C27" s="103">
        <f t="shared" ref="C27:C29" si="4">(B27/1827)*100</f>
        <v>27.093596059113302</v>
      </c>
    </row>
    <row r="28" spans="1:3" x14ac:dyDescent="0.35">
      <c r="A28" s="96" t="s">
        <v>440</v>
      </c>
      <c r="B28" s="188">
        <v>53</v>
      </c>
      <c r="C28" s="103">
        <f t="shared" si="4"/>
        <v>2.9009304871373836</v>
      </c>
    </row>
    <row r="29" spans="1:3" x14ac:dyDescent="0.35">
      <c r="A29" s="96" t="s">
        <v>28</v>
      </c>
      <c r="B29" s="188">
        <v>367</v>
      </c>
      <c r="C29" s="103">
        <f t="shared" si="4"/>
        <v>20.087575259989055</v>
      </c>
    </row>
    <row r="30" spans="1:3" ht="16" thickBot="1" x14ac:dyDescent="0.4">
      <c r="A30" s="97" t="s">
        <v>7</v>
      </c>
      <c r="B30" s="134">
        <f>SUM(B26:B29)</f>
        <v>1827</v>
      </c>
      <c r="C30" s="102">
        <f>SUM(C26:C29)</f>
        <v>100.00000000000001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8D65FA-A113-413B-B156-3817457734D0}">
  <dimension ref="A1:S45"/>
  <sheetViews>
    <sheetView zoomScale="60" zoomScaleNormal="60" workbookViewId="0">
      <selection sqref="A1:B1"/>
    </sheetView>
  </sheetViews>
  <sheetFormatPr defaultRowHeight="15.5" x14ac:dyDescent="0.35"/>
  <cols>
    <col min="1" max="1" width="38.6328125" style="28" customWidth="1"/>
    <col min="2" max="2" width="26.26953125" style="28" customWidth="1"/>
    <col min="3" max="3" width="24.453125" style="28" customWidth="1"/>
    <col min="4" max="4" width="26" style="28" customWidth="1"/>
    <col min="5" max="5" width="19.90625" style="28" customWidth="1"/>
    <col min="6" max="6" width="14.1796875" style="28" customWidth="1"/>
    <col min="7" max="7" width="17.1796875" style="28" customWidth="1"/>
    <col min="8" max="8" width="13.26953125" style="28" customWidth="1"/>
    <col min="9" max="9" width="11.1796875" style="28" customWidth="1"/>
    <col min="10" max="10" width="11.90625" style="28" customWidth="1"/>
    <col min="11" max="11" width="37.54296875" style="28" customWidth="1"/>
    <col min="12" max="12" width="26.7265625" style="28" customWidth="1"/>
    <col min="13" max="13" width="25.6328125" style="28" customWidth="1"/>
    <col min="14" max="14" width="26.6328125" style="28" customWidth="1"/>
    <col min="15" max="15" width="16.1796875" style="28" customWidth="1"/>
    <col min="16" max="16" width="11.54296875" style="28" customWidth="1"/>
    <col min="17" max="17" width="13.54296875" style="28" customWidth="1"/>
    <col min="18" max="18" width="11.81640625" style="28" customWidth="1"/>
    <col min="19" max="19" width="10.90625" style="28" customWidth="1"/>
    <col min="20" max="16384" width="8.7265625" style="28"/>
  </cols>
  <sheetData>
    <row r="1" spans="1:18" ht="16" thickBot="1" x14ac:dyDescent="0.4">
      <c r="A1" s="247" t="s">
        <v>158</v>
      </c>
      <c r="B1" s="248"/>
      <c r="K1" s="247" t="s">
        <v>159</v>
      </c>
      <c r="L1" s="248"/>
    </row>
    <row r="2" spans="1:18" ht="16" thickBot="1" x14ac:dyDescent="0.4"/>
    <row r="3" spans="1:18" x14ac:dyDescent="0.35">
      <c r="A3" s="5" t="s">
        <v>156</v>
      </c>
      <c r="B3" s="32" t="s">
        <v>143</v>
      </c>
      <c r="C3" s="32" t="s">
        <v>144</v>
      </c>
      <c r="D3" s="32" t="s">
        <v>145</v>
      </c>
      <c r="E3" s="32" t="s">
        <v>7</v>
      </c>
      <c r="F3" s="33" t="s">
        <v>56</v>
      </c>
      <c r="K3" s="5" t="s">
        <v>156</v>
      </c>
      <c r="L3" s="6" t="s">
        <v>143</v>
      </c>
      <c r="M3" s="6" t="s">
        <v>144</v>
      </c>
      <c r="N3" s="6" t="s">
        <v>145</v>
      </c>
      <c r="O3" s="6" t="s">
        <v>7</v>
      </c>
      <c r="P3" s="7" t="s">
        <v>56</v>
      </c>
    </row>
    <row r="4" spans="1:18" x14ac:dyDescent="0.35">
      <c r="A4" s="96" t="s">
        <v>150</v>
      </c>
      <c r="B4" s="100">
        <v>0</v>
      </c>
      <c r="C4" s="100">
        <v>0</v>
      </c>
      <c r="D4" s="100">
        <v>0</v>
      </c>
      <c r="E4" s="100">
        <v>0</v>
      </c>
      <c r="F4" s="103">
        <v>0</v>
      </c>
      <c r="K4" s="20" t="s">
        <v>150</v>
      </c>
      <c r="L4" s="111">
        <v>0</v>
      </c>
      <c r="M4" s="111">
        <v>0</v>
      </c>
      <c r="N4" s="111">
        <v>0</v>
      </c>
      <c r="O4" s="111">
        <f>SUM(L4:N4)</f>
        <v>0</v>
      </c>
      <c r="P4" s="109">
        <v>0</v>
      </c>
    </row>
    <row r="5" spans="1:18" x14ac:dyDescent="0.35">
      <c r="A5" s="96" t="s">
        <v>151</v>
      </c>
      <c r="B5" s="100">
        <v>8</v>
      </c>
      <c r="C5" s="100">
        <v>10</v>
      </c>
      <c r="D5" s="100">
        <v>30</v>
      </c>
      <c r="E5" s="100">
        <v>48</v>
      </c>
      <c r="F5" s="103">
        <v>11.881188118811881</v>
      </c>
      <c r="K5" s="20" t="s">
        <v>151</v>
      </c>
      <c r="L5" s="111">
        <v>7</v>
      </c>
      <c r="M5" s="111">
        <v>11</v>
      </c>
      <c r="N5" s="111">
        <v>25</v>
      </c>
      <c r="O5" s="111">
        <f t="shared" ref="O5:O10" si="0">SUM(L5:N5)</f>
        <v>43</v>
      </c>
      <c r="P5" s="109">
        <f>(O5/O12)*100</f>
        <v>8.9026915113871627</v>
      </c>
    </row>
    <row r="6" spans="1:18" x14ac:dyDescent="0.35">
      <c r="A6" s="96" t="s">
        <v>152</v>
      </c>
      <c r="B6" s="100">
        <v>17</v>
      </c>
      <c r="C6" s="100">
        <v>18</v>
      </c>
      <c r="D6" s="100">
        <v>49</v>
      </c>
      <c r="E6" s="100">
        <v>84</v>
      </c>
      <c r="F6" s="103">
        <v>20.792079207920793</v>
      </c>
      <c r="K6" s="20" t="s">
        <v>152</v>
      </c>
      <c r="L6" s="111">
        <v>12</v>
      </c>
      <c r="M6" s="111">
        <v>18</v>
      </c>
      <c r="N6" s="111">
        <v>53</v>
      </c>
      <c r="O6" s="111">
        <f t="shared" si="0"/>
        <v>83</v>
      </c>
      <c r="P6" s="109">
        <f>(O6/O12)*100</f>
        <v>17.184265010351968</v>
      </c>
    </row>
    <row r="7" spans="1:18" x14ac:dyDescent="0.35">
      <c r="A7" s="96" t="s">
        <v>153</v>
      </c>
      <c r="B7" s="100">
        <v>9</v>
      </c>
      <c r="C7" s="100">
        <v>38</v>
      </c>
      <c r="D7" s="100">
        <v>50</v>
      </c>
      <c r="E7" s="100">
        <v>97</v>
      </c>
      <c r="F7" s="103">
        <v>24.009900990099009</v>
      </c>
      <c r="K7" s="20" t="s">
        <v>153</v>
      </c>
      <c r="L7" s="111">
        <v>22</v>
      </c>
      <c r="M7" s="111">
        <v>29</v>
      </c>
      <c r="N7" s="111">
        <v>78</v>
      </c>
      <c r="O7" s="111">
        <f t="shared" si="0"/>
        <v>129</v>
      </c>
      <c r="P7" s="109">
        <f>(O7/O12)*100</f>
        <v>26.70807453416149</v>
      </c>
    </row>
    <row r="8" spans="1:18" x14ac:dyDescent="0.35">
      <c r="A8" s="96" t="s">
        <v>154</v>
      </c>
      <c r="B8" s="100">
        <v>14</v>
      </c>
      <c r="C8" s="100">
        <v>38</v>
      </c>
      <c r="D8" s="100">
        <v>63</v>
      </c>
      <c r="E8" s="100">
        <v>115</v>
      </c>
      <c r="F8" s="103">
        <v>28.465346534653463</v>
      </c>
      <c r="K8" s="20" t="s">
        <v>154</v>
      </c>
      <c r="L8" s="111">
        <v>16</v>
      </c>
      <c r="M8" s="111">
        <v>55</v>
      </c>
      <c r="N8" s="111">
        <v>96</v>
      </c>
      <c r="O8" s="111">
        <f t="shared" si="0"/>
        <v>167</v>
      </c>
      <c r="P8" s="109">
        <f>(O8/O12)*100</f>
        <v>34.575569358178058</v>
      </c>
    </row>
    <row r="9" spans="1:18" x14ac:dyDescent="0.35">
      <c r="A9" s="96" t="s">
        <v>155</v>
      </c>
      <c r="B9" s="100">
        <v>3</v>
      </c>
      <c r="C9" s="100">
        <v>17</v>
      </c>
      <c r="D9" s="100">
        <v>37</v>
      </c>
      <c r="E9" s="100">
        <v>57</v>
      </c>
      <c r="F9" s="103">
        <v>14.108910891089108</v>
      </c>
      <c r="K9" s="20" t="s">
        <v>155</v>
      </c>
      <c r="L9" s="111">
        <v>5</v>
      </c>
      <c r="M9" s="111">
        <v>14</v>
      </c>
      <c r="N9" s="111">
        <v>34</v>
      </c>
      <c r="O9" s="111">
        <f t="shared" si="0"/>
        <v>53</v>
      </c>
      <c r="P9" s="109">
        <f>(O9/O12)*100</f>
        <v>10.973084886128365</v>
      </c>
    </row>
    <row r="10" spans="1:18" x14ac:dyDescent="0.35">
      <c r="A10" s="96" t="s">
        <v>141</v>
      </c>
      <c r="B10" s="100">
        <v>0</v>
      </c>
      <c r="C10" s="100">
        <v>0</v>
      </c>
      <c r="D10" s="100">
        <v>3</v>
      </c>
      <c r="E10" s="100">
        <v>3</v>
      </c>
      <c r="F10" s="103">
        <v>0.74257425742574257</v>
      </c>
      <c r="K10" s="20" t="s">
        <v>141</v>
      </c>
      <c r="L10" s="111">
        <v>0</v>
      </c>
      <c r="M10" s="111">
        <v>3</v>
      </c>
      <c r="N10" s="111">
        <v>3</v>
      </c>
      <c r="O10" s="111">
        <f t="shared" si="0"/>
        <v>6</v>
      </c>
      <c r="P10" s="109">
        <f>(O10/O12)*100</f>
        <v>1.2422360248447204</v>
      </c>
    </row>
    <row r="11" spans="1:18" ht="15.5" customHeight="1" x14ac:dyDescent="0.35">
      <c r="A11" s="104" t="s">
        <v>18</v>
      </c>
      <c r="B11" s="105">
        <v>0</v>
      </c>
      <c r="C11" s="105">
        <v>0</v>
      </c>
      <c r="D11" s="105">
        <v>0</v>
      </c>
      <c r="E11" s="105">
        <v>0</v>
      </c>
      <c r="F11" s="106">
        <v>0</v>
      </c>
      <c r="K11" s="108" t="s">
        <v>18</v>
      </c>
      <c r="L11" s="105">
        <v>0</v>
      </c>
      <c r="M11" s="105">
        <v>0</v>
      </c>
      <c r="N11" s="105">
        <v>2</v>
      </c>
      <c r="O11" s="105">
        <v>2</v>
      </c>
      <c r="P11" s="109">
        <f>(O11/O12)*100</f>
        <v>0.41407867494824019</v>
      </c>
    </row>
    <row r="12" spans="1:18" ht="16" thickBot="1" x14ac:dyDescent="0.4">
      <c r="A12" s="97" t="s">
        <v>7</v>
      </c>
      <c r="B12" s="101">
        <v>51</v>
      </c>
      <c r="C12" s="101">
        <v>121</v>
      </c>
      <c r="D12" s="101">
        <v>232</v>
      </c>
      <c r="E12" s="101">
        <v>404</v>
      </c>
      <c r="F12" s="102">
        <v>100</v>
      </c>
      <c r="K12" s="17" t="s">
        <v>7</v>
      </c>
      <c r="L12" s="112">
        <f>SUM(L4:L11)</f>
        <v>62</v>
      </c>
      <c r="M12" s="112">
        <f>SUM(M4:M11)</f>
        <v>130</v>
      </c>
      <c r="N12" s="112">
        <f>SUM(N4:N11)</f>
        <v>291</v>
      </c>
      <c r="O12" s="112">
        <f>SUM(O4:O11)</f>
        <v>483</v>
      </c>
      <c r="P12" s="110">
        <f>SUM(P4:P11)</f>
        <v>100</v>
      </c>
    </row>
    <row r="13" spans="1:18" ht="16" thickBot="1" x14ac:dyDescent="0.4"/>
    <row r="14" spans="1:18" x14ac:dyDescent="0.35">
      <c r="A14" s="5" t="s">
        <v>157</v>
      </c>
      <c r="B14" s="32" t="s">
        <v>146</v>
      </c>
      <c r="C14" s="32" t="s">
        <v>147</v>
      </c>
      <c r="D14" s="32" t="s">
        <v>148</v>
      </c>
      <c r="E14" s="32" t="s">
        <v>149</v>
      </c>
      <c r="F14" s="32" t="s">
        <v>117</v>
      </c>
      <c r="G14" s="32" t="s">
        <v>7</v>
      </c>
      <c r="H14" s="33" t="s">
        <v>56</v>
      </c>
      <c r="I14" s="116"/>
      <c r="K14" s="5" t="s">
        <v>157</v>
      </c>
      <c r="L14" s="32" t="s">
        <v>146</v>
      </c>
      <c r="M14" s="32" t="s">
        <v>147</v>
      </c>
      <c r="N14" s="32" t="s">
        <v>148</v>
      </c>
      <c r="O14" s="32" t="s">
        <v>149</v>
      </c>
      <c r="P14" s="32" t="s">
        <v>117</v>
      </c>
      <c r="Q14" s="32" t="s">
        <v>7</v>
      </c>
      <c r="R14" s="33" t="s">
        <v>56</v>
      </c>
    </row>
    <row r="15" spans="1:18" x14ac:dyDescent="0.35">
      <c r="A15" s="96" t="s">
        <v>150</v>
      </c>
      <c r="B15" s="100">
        <v>0</v>
      </c>
      <c r="C15" s="100">
        <v>0</v>
      </c>
      <c r="D15" s="100">
        <v>0</v>
      </c>
      <c r="E15" s="100">
        <v>0</v>
      </c>
      <c r="F15" s="100">
        <v>0</v>
      </c>
      <c r="G15" s="100">
        <v>0</v>
      </c>
      <c r="H15" s="103">
        <v>0</v>
      </c>
      <c r="I15" s="117"/>
      <c r="K15" s="96" t="s">
        <v>150</v>
      </c>
      <c r="L15" s="111">
        <v>0</v>
      </c>
      <c r="M15" s="111">
        <v>0</v>
      </c>
      <c r="N15" s="111">
        <v>0</v>
      </c>
      <c r="O15" s="111">
        <v>0</v>
      </c>
      <c r="P15" s="111">
        <v>0</v>
      </c>
      <c r="Q15" s="111">
        <f>SUM(L15:P15)</f>
        <v>0</v>
      </c>
      <c r="R15" s="114">
        <v>0</v>
      </c>
    </row>
    <row r="16" spans="1:18" x14ac:dyDescent="0.35">
      <c r="A16" s="96" t="s">
        <v>151</v>
      </c>
      <c r="B16" s="100">
        <v>21</v>
      </c>
      <c r="C16" s="100">
        <v>6</v>
      </c>
      <c r="D16" s="100">
        <v>15</v>
      </c>
      <c r="E16" s="100">
        <v>0</v>
      </c>
      <c r="F16" s="100">
        <v>6</v>
      </c>
      <c r="G16" s="100">
        <v>48</v>
      </c>
      <c r="H16" s="103">
        <v>11.881188118811881</v>
      </c>
      <c r="I16" s="117"/>
      <c r="K16" s="96" t="s">
        <v>151</v>
      </c>
      <c r="L16" s="111">
        <v>16</v>
      </c>
      <c r="M16" s="111">
        <v>13</v>
      </c>
      <c r="N16" s="111">
        <v>4</v>
      </c>
      <c r="O16" s="111">
        <v>0</v>
      </c>
      <c r="P16" s="111">
        <v>10</v>
      </c>
      <c r="Q16" s="111">
        <f>SUM(L16:P16)</f>
        <v>43</v>
      </c>
      <c r="R16" s="114">
        <f t="shared" ref="R16:R22" si="1">(Q16/483)*100</f>
        <v>8.9026915113871627</v>
      </c>
    </row>
    <row r="17" spans="1:19" x14ac:dyDescent="0.35">
      <c r="A17" s="96" t="s">
        <v>152</v>
      </c>
      <c r="B17" s="100">
        <v>35</v>
      </c>
      <c r="C17" s="100">
        <v>19</v>
      </c>
      <c r="D17" s="100">
        <v>20</v>
      </c>
      <c r="E17" s="100">
        <v>0</v>
      </c>
      <c r="F17" s="100">
        <v>10</v>
      </c>
      <c r="G17" s="100">
        <v>84</v>
      </c>
      <c r="H17" s="103">
        <v>20.792079207920793</v>
      </c>
      <c r="I17" s="117"/>
      <c r="K17" s="96" t="s">
        <v>152</v>
      </c>
      <c r="L17" s="111">
        <v>35</v>
      </c>
      <c r="M17" s="111">
        <v>12</v>
      </c>
      <c r="N17" s="111">
        <v>10</v>
      </c>
      <c r="O17" s="111">
        <v>0</v>
      </c>
      <c r="P17" s="111">
        <v>26</v>
      </c>
      <c r="Q17" s="111">
        <f>SUM(L17:P17)</f>
        <v>83</v>
      </c>
      <c r="R17" s="114">
        <f t="shared" si="1"/>
        <v>17.184265010351968</v>
      </c>
    </row>
    <row r="18" spans="1:19" x14ac:dyDescent="0.35">
      <c r="A18" s="96" t="s">
        <v>153</v>
      </c>
      <c r="B18" s="100">
        <v>39</v>
      </c>
      <c r="C18" s="100">
        <v>20</v>
      </c>
      <c r="D18" s="100">
        <v>23</v>
      </c>
      <c r="E18" s="100">
        <v>1</v>
      </c>
      <c r="F18" s="100">
        <v>14</v>
      </c>
      <c r="G18" s="100">
        <v>97</v>
      </c>
      <c r="H18" s="103">
        <v>24.009900990099009</v>
      </c>
      <c r="I18" s="117"/>
      <c r="K18" s="96" t="s">
        <v>153</v>
      </c>
      <c r="L18" s="111">
        <v>46</v>
      </c>
      <c r="M18" s="111">
        <v>33</v>
      </c>
      <c r="N18" s="111">
        <v>14</v>
      </c>
      <c r="O18" s="111">
        <v>1</v>
      </c>
      <c r="P18" s="111">
        <v>35</v>
      </c>
      <c r="Q18" s="111">
        <f>SUM(L18:P18)</f>
        <v>129</v>
      </c>
      <c r="R18" s="114">
        <f t="shared" si="1"/>
        <v>26.70807453416149</v>
      </c>
    </row>
    <row r="19" spans="1:19" x14ac:dyDescent="0.35">
      <c r="A19" s="96" t="s">
        <v>154</v>
      </c>
      <c r="B19" s="100">
        <v>29</v>
      </c>
      <c r="C19" s="100">
        <v>23</v>
      </c>
      <c r="D19" s="100">
        <v>44</v>
      </c>
      <c r="E19" s="100">
        <v>0</v>
      </c>
      <c r="F19" s="100">
        <v>19</v>
      </c>
      <c r="G19" s="100">
        <v>115</v>
      </c>
      <c r="H19" s="103">
        <v>28.465346534653463</v>
      </c>
      <c r="I19" s="117"/>
      <c r="K19" s="96" t="s">
        <v>154</v>
      </c>
      <c r="L19" s="111">
        <v>57</v>
      </c>
      <c r="M19" s="111">
        <v>46</v>
      </c>
      <c r="N19" s="111">
        <v>33</v>
      </c>
      <c r="O19" s="111">
        <v>6</v>
      </c>
      <c r="P19" s="111">
        <v>25</v>
      </c>
      <c r="Q19" s="111">
        <f>SUM(L19:P19)</f>
        <v>167</v>
      </c>
      <c r="R19" s="114">
        <f t="shared" si="1"/>
        <v>34.575569358178058</v>
      </c>
    </row>
    <row r="20" spans="1:19" x14ac:dyDescent="0.35">
      <c r="A20" s="96" t="s">
        <v>155</v>
      </c>
      <c r="B20" s="100">
        <v>16</v>
      </c>
      <c r="C20" s="100">
        <v>12</v>
      </c>
      <c r="D20" s="100">
        <v>15</v>
      </c>
      <c r="E20" s="100">
        <v>1</v>
      </c>
      <c r="F20" s="100">
        <v>13</v>
      </c>
      <c r="G20" s="100">
        <v>57</v>
      </c>
      <c r="H20" s="103">
        <v>14.108910891089108</v>
      </c>
      <c r="I20" s="117"/>
      <c r="K20" s="96" t="s">
        <v>155</v>
      </c>
      <c r="L20" s="111">
        <v>18</v>
      </c>
      <c r="M20" s="111">
        <v>16</v>
      </c>
      <c r="N20" s="111">
        <v>10</v>
      </c>
      <c r="O20" s="111">
        <v>1</v>
      </c>
      <c r="P20" s="111">
        <v>8</v>
      </c>
      <c r="Q20" s="111">
        <v>53</v>
      </c>
      <c r="R20" s="114">
        <f t="shared" si="1"/>
        <v>10.973084886128365</v>
      </c>
    </row>
    <row r="21" spans="1:19" x14ac:dyDescent="0.35">
      <c r="A21" s="96" t="s">
        <v>141</v>
      </c>
      <c r="B21" s="100">
        <v>0</v>
      </c>
      <c r="C21" s="100">
        <v>0</v>
      </c>
      <c r="D21" s="100">
        <v>1</v>
      </c>
      <c r="E21" s="100">
        <v>1</v>
      </c>
      <c r="F21" s="100">
        <v>1</v>
      </c>
      <c r="G21" s="100">
        <v>3</v>
      </c>
      <c r="H21" s="103">
        <v>0.74257425742574257</v>
      </c>
      <c r="I21" s="117"/>
      <c r="K21" s="96" t="s">
        <v>141</v>
      </c>
      <c r="L21" s="111">
        <v>1</v>
      </c>
      <c r="M21" s="111">
        <v>1</v>
      </c>
      <c r="N21" s="111">
        <v>2</v>
      </c>
      <c r="O21" s="111">
        <v>0</v>
      </c>
      <c r="P21" s="111">
        <v>2</v>
      </c>
      <c r="Q21" s="111">
        <v>6</v>
      </c>
      <c r="R21" s="114">
        <f t="shared" si="1"/>
        <v>1.2422360248447204</v>
      </c>
    </row>
    <row r="22" spans="1:19" x14ac:dyDescent="0.35">
      <c r="A22" s="104" t="s">
        <v>18</v>
      </c>
      <c r="B22" s="105">
        <v>0</v>
      </c>
      <c r="C22" s="105">
        <v>0</v>
      </c>
      <c r="D22" s="105">
        <v>0</v>
      </c>
      <c r="E22" s="105">
        <v>0</v>
      </c>
      <c r="F22" s="105">
        <v>0</v>
      </c>
      <c r="G22" s="105">
        <v>0</v>
      </c>
      <c r="H22" s="106">
        <v>0</v>
      </c>
      <c r="I22" s="117"/>
      <c r="K22" s="96" t="s">
        <v>18</v>
      </c>
      <c r="L22" s="100">
        <v>0</v>
      </c>
      <c r="M22" s="100">
        <v>0</v>
      </c>
      <c r="N22" s="115">
        <v>1</v>
      </c>
      <c r="O22" s="115">
        <v>0</v>
      </c>
      <c r="P22" s="115">
        <v>1</v>
      </c>
      <c r="Q22" s="100">
        <v>2</v>
      </c>
      <c r="R22" s="114">
        <f t="shared" si="1"/>
        <v>0.41407867494824019</v>
      </c>
    </row>
    <row r="23" spans="1:19" ht="16" thickBot="1" x14ac:dyDescent="0.4">
      <c r="A23" s="97" t="s">
        <v>7</v>
      </c>
      <c r="B23" s="101">
        <v>140</v>
      </c>
      <c r="C23" s="101">
        <v>80</v>
      </c>
      <c r="D23" s="101">
        <v>118</v>
      </c>
      <c r="E23" s="101">
        <v>3</v>
      </c>
      <c r="F23" s="101">
        <v>63</v>
      </c>
      <c r="G23" s="101">
        <v>404</v>
      </c>
      <c r="H23" s="102">
        <v>100</v>
      </c>
      <c r="I23" s="118"/>
      <c r="K23" s="97" t="s">
        <v>7</v>
      </c>
      <c r="L23" s="112">
        <v>173</v>
      </c>
      <c r="M23" s="112">
        <v>121</v>
      </c>
      <c r="N23" s="112">
        <v>74</v>
      </c>
      <c r="O23" s="112">
        <v>8</v>
      </c>
      <c r="P23" s="112">
        <v>107</v>
      </c>
      <c r="Q23" s="112">
        <v>483</v>
      </c>
      <c r="R23" s="110">
        <v>100</v>
      </c>
    </row>
    <row r="24" spans="1:19" ht="16" thickBot="1" x14ac:dyDescent="0.4"/>
    <row r="25" spans="1:19" ht="31" customHeight="1" x14ac:dyDescent="0.35">
      <c r="A25" s="124" t="s">
        <v>171</v>
      </c>
      <c r="B25" s="119" t="s">
        <v>160</v>
      </c>
      <c r="C25" s="119" t="s">
        <v>161</v>
      </c>
      <c r="D25" s="120" t="s">
        <v>165</v>
      </c>
      <c r="E25" s="120" t="s">
        <v>162</v>
      </c>
      <c r="F25" s="120" t="s">
        <v>163</v>
      </c>
      <c r="G25" s="120" t="s">
        <v>164</v>
      </c>
      <c r="H25" s="32" t="s">
        <v>7</v>
      </c>
      <c r="I25" s="33" t="s">
        <v>56</v>
      </c>
      <c r="K25" s="124" t="s">
        <v>171</v>
      </c>
      <c r="L25" s="119" t="s">
        <v>160</v>
      </c>
      <c r="M25" s="119" t="s">
        <v>161</v>
      </c>
      <c r="N25" s="120" t="s">
        <v>165</v>
      </c>
      <c r="O25" s="120" t="s">
        <v>162</v>
      </c>
      <c r="P25" s="120" t="s">
        <v>163</v>
      </c>
      <c r="Q25" s="120" t="s">
        <v>164</v>
      </c>
      <c r="R25" s="32" t="s">
        <v>7</v>
      </c>
      <c r="S25" s="7" t="s">
        <v>56</v>
      </c>
    </row>
    <row r="26" spans="1:19" x14ac:dyDescent="0.35">
      <c r="A26" s="96" t="s">
        <v>150</v>
      </c>
      <c r="B26" s="100">
        <v>0</v>
      </c>
      <c r="C26" s="100">
        <v>0</v>
      </c>
      <c r="D26" s="100">
        <v>0</v>
      </c>
      <c r="E26" s="100">
        <v>0</v>
      </c>
      <c r="F26" s="100">
        <v>0</v>
      </c>
      <c r="G26" s="100">
        <v>0</v>
      </c>
      <c r="H26" s="100">
        <v>0</v>
      </c>
      <c r="I26" s="103">
        <v>0</v>
      </c>
      <c r="K26" s="11" t="s">
        <v>150</v>
      </c>
      <c r="L26" s="107">
        <v>0</v>
      </c>
      <c r="M26" s="107">
        <v>0</v>
      </c>
      <c r="N26" s="107">
        <v>0</v>
      </c>
      <c r="O26" s="107">
        <v>0</v>
      </c>
      <c r="P26" s="107">
        <v>0</v>
      </c>
      <c r="Q26" s="94">
        <v>0</v>
      </c>
      <c r="R26" s="94">
        <v>0</v>
      </c>
      <c r="S26" s="121">
        <v>0</v>
      </c>
    </row>
    <row r="27" spans="1:19" x14ac:dyDescent="0.35">
      <c r="A27" s="96" t="s">
        <v>151</v>
      </c>
      <c r="B27" s="100">
        <v>4</v>
      </c>
      <c r="C27" s="100">
        <v>9</v>
      </c>
      <c r="D27" s="100">
        <v>35</v>
      </c>
      <c r="E27" s="100">
        <v>0</v>
      </c>
      <c r="F27" s="100">
        <v>0</v>
      </c>
      <c r="G27" s="100">
        <v>0</v>
      </c>
      <c r="H27" s="100">
        <v>48</v>
      </c>
      <c r="I27" s="103">
        <v>11.881188118811881</v>
      </c>
      <c r="K27" s="11" t="s">
        <v>151</v>
      </c>
      <c r="L27" s="107">
        <v>20</v>
      </c>
      <c r="M27" s="107">
        <v>2</v>
      </c>
      <c r="N27" s="107">
        <v>21</v>
      </c>
      <c r="O27" s="107">
        <v>0</v>
      </c>
      <c r="P27" s="107">
        <v>0</v>
      </c>
      <c r="Q27" s="94">
        <v>0</v>
      </c>
      <c r="R27" s="94">
        <v>43</v>
      </c>
      <c r="S27" s="121">
        <f t="shared" ref="S27:S33" si="2">(R27/483)*100</f>
        <v>8.9026915113871627</v>
      </c>
    </row>
    <row r="28" spans="1:19" x14ac:dyDescent="0.35">
      <c r="A28" s="96" t="s">
        <v>152</v>
      </c>
      <c r="B28" s="100">
        <v>18</v>
      </c>
      <c r="C28" s="100">
        <v>8</v>
      </c>
      <c r="D28" s="100">
        <v>58</v>
      </c>
      <c r="E28" s="100">
        <v>0</v>
      </c>
      <c r="F28" s="100">
        <v>0</v>
      </c>
      <c r="G28" s="100">
        <v>0</v>
      </c>
      <c r="H28" s="100">
        <v>84</v>
      </c>
      <c r="I28" s="103">
        <v>20.792079207920793</v>
      </c>
      <c r="K28" s="11" t="s">
        <v>152</v>
      </c>
      <c r="L28" s="107">
        <v>34</v>
      </c>
      <c r="M28" s="107">
        <v>7</v>
      </c>
      <c r="N28" s="107">
        <v>42</v>
      </c>
      <c r="O28" s="107">
        <v>0</v>
      </c>
      <c r="P28" s="107">
        <v>0</v>
      </c>
      <c r="Q28" s="94">
        <v>0</v>
      </c>
      <c r="R28" s="94">
        <v>83</v>
      </c>
      <c r="S28" s="121">
        <f t="shared" si="2"/>
        <v>17.184265010351968</v>
      </c>
    </row>
    <row r="29" spans="1:19" x14ac:dyDescent="0.35">
      <c r="A29" s="96" t="s">
        <v>153</v>
      </c>
      <c r="B29" s="100">
        <v>14</v>
      </c>
      <c r="C29" s="100">
        <v>14</v>
      </c>
      <c r="D29" s="100">
        <v>67</v>
      </c>
      <c r="E29" s="100">
        <v>0</v>
      </c>
      <c r="F29" s="100">
        <v>0</v>
      </c>
      <c r="G29" s="100">
        <v>2</v>
      </c>
      <c r="H29" s="100">
        <v>97</v>
      </c>
      <c r="I29" s="103">
        <v>24.009900990099009</v>
      </c>
      <c r="K29" s="11" t="s">
        <v>153</v>
      </c>
      <c r="L29" s="107">
        <v>37</v>
      </c>
      <c r="M29" s="107">
        <v>13</v>
      </c>
      <c r="N29" s="107">
        <v>78</v>
      </c>
      <c r="O29" s="107">
        <v>0</v>
      </c>
      <c r="P29" s="107">
        <v>0</v>
      </c>
      <c r="Q29" s="94">
        <v>1</v>
      </c>
      <c r="R29" s="94">
        <v>129</v>
      </c>
      <c r="S29" s="121">
        <f t="shared" si="2"/>
        <v>26.70807453416149</v>
      </c>
    </row>
    <row r="30" spans="1:19" x14ac:dyDescent="0.35">
      <c r="A30" s="96" t="s">
        <v>154</v>
      </c>
      <c r="B30" s="100">
        <v>17</v>
      </c>
      <c r="C30" s="100">
        <v>18</v>
      </c>
      <c r="D30" s="100">
        <v>77</v>
      </c>
      <c r="E30" s="100">
        <v>2</v>
      </c>
      <c r="F30" s="100">
        <v>0</v>
      </c>
      <c r="G30" s="100">
        <v>1</v>
      </c>
      <c r="H30" s="100">
        <v>115</v>
      </c>
      <c r="I30" s="103">
        <v>28.465346534653463</v>
      </c>
      <c r="K30" s="11" t="s">
        <v>154</v>
      </c>
      <c r="L30" s="107">
        <v>54</v>
      </c>
      <c r="M30" s="107">
        <v>19</v>
      </c>
      <c r="N30" s="107">
        <v>92</v>
      </c>
      <c r="O30" s="107">
        <v>0</v>
      </c>
      <c r="P30" s="107">
        <v>1</v>
      </c>
      <c r="Q30" s="94">
        <v>1</v>
      </c>
      <c r="R30" s="94">
        <v>167</v>
      </c>
      <c r="S30" s="121">
        <f t="shared" si="2"/>
        <v>34.575569358178058</v>
      </c>
    </row>
    <row r="31" spans="1:19" x14ac:dyDescent="0.35">
      <c r="A31" s="96" t="s">
        <v>155</v>
      </c>
      <c r="B31" s="100">
        <v>10</v>
      </c>
      <c r="C31" s="100">
        <v>5</v>
      </c>
      <c r="D31" s="100">
        <v>42</v>
      </c>
      <c r="E31" s="100">
        <v>0</v>
      </c>
      <c r="F31" s="100">
        <v>0</v>
      </c>
      <c r="G31" s="100">
        <v>0</v>
      </c>
      <c r="H31" s="100">
        <v>57</v>
      </c>
      <c r="I31" s="103">
        <v>14.108910891089108</v>
      </c>
      <c r="K31" s="11" t="s">
        <v>155</v>
      </c>
      <c r="L31" s="107">
        <v>18</v>
      </c>
      <c r="M31" s="107">
        <v>4</v>
      </c>
      <c r="N31" s="107">
        <v>30</v>
      </c>
      <c r="O31" s="107">
        <v>1</v>
      </c>
      <c r="P31" s="107">
        <v>0</v>
      </c>
      <c r="Q31" s="94">
        <v>0</v>
      </c>
      <c r="R31" s="94">
        <v>53</v>
      </c>
      <c r="S31" s="121">
        <f t="shared" si="2"/>
        <v>10.973084886128365</v>
      </c>
    </row>
    <row r="32" spans="1:19" x14ac:dyDescent="0.35">
      <c r="A32" s="96" t="s">
        <v>141</v>
      </c>
      <c r="B32" s="100">
        <v>1</v>
      </c>
      <c r="C32" s="100">
        <v>0</v>
      </c>
      <c r="D32" s="100">
        <v>2</v>
      </c>
      <c r="E32" s="100">
        <v>0</v>
      </c>
      <c r="F32" s="100">
        <v>0</v>
      </c>
      <c r="G32" s="100">
        <v>0</v>
      </c>
      <c r="H32" s="100">
        <v>3</v>
      </c>
      <c r="I32" s="103">
        <v>0.74257425742574257</v>
      </c>
      <c r="K32" s="11" t="s">
        <v>141</v>
      </c>
      <c r="L32" s="107">
        <v>2</v>
      </c>
      <c r="M32" s="107">
        <v>1</v>
      </c>
      <c r="N32" s="107">
        <v>3</v>
      </c>
      <c r="O32" s="107">
        <v>0</v>
      </c>
      <c r="P32" s="107">
        <v>0</v>
      </c>
      <c r="Q32" s="94">
        <v>0</v>
      </c>
      <c r="R32" s="94">
        <v>6</v>
      </c>
      <c r="S32" s="121">
        <f t="shared" si="2"/>
        <v>1.2422360248447204</v>
      </c>
    </row>
    <row r="33" spans="1:19" x14ac:dyDescent="0.35">
      <c r="A33" s="96" t="s">
        <v>18</v>
      </c>
      <c r="B33" s="100">
        <v>0</v>
      </c>
      <c r="C33" s="100">
        <v>0</v>
      </c>
      <c r="D33" s="100">
        <v>0</v>
      </c>
      <c r="E33" s="100">
        <v>0</v>
      </c>
      <c r="F33" s="100">
        <v>0</v>
      </c>
      <c r="G33" s="100">
        <v>0</v>
      </c>
      <c r="H33" s="100">
        <v>0</v>
      </c>
      <c r="I33" s="103">
        <v>0</v>
      </c>
      <c r="K33" s="11" t="s">
        <v>18</v>
      </c>
      <c r="L33" s="107">
        <v>0</v>
      </c>
      <c r="M33" s="107">
        <v>0</v>
      </c>
      <c r="N33" s="107">
        <v>2</v>
      </c>
      <c r="O33" s="107">
        <v>0</v>
      </c>
      <c r="P33" s="107">
        <v>0</v>
      </c>
      <c r="Q33" s="94">
        <v>0</v>
      </c>
      <c r="R33" s="94">
        <v>2</v>
      </c>
      <c r="S33" s="121">
        <f t="shared" si="2"/>
        <v>0.41407867494824019</v>
      </c>
    </row>
    <row r="34" spans="1:19" ht="16" thickBot="1" x14ac:dyDescent="0.4">
      <c r="A34" s="97" t="s">
        <v>7</v>
      </c>
      <c r="B34" s="101">
        <v>64</v>
      </c>
      <c r="C34" s="101">
        <v>54</v>
      </c>
      <c r="D34" s="101">
        <v>281</v>
      </c>
      <c r="E34" s="101">
        <v>2</v>
      </c>
      <c r="F34" s="101">
        <v>0</v>
      </c>
      <c r="G34" s="101">
        <v>3</v>
      </c>
      <c r="H34" s="101">
        <v>404</v>
      </c>
      <c r="I34" s="102">
        <v>100</v>
      </c>
      <c r="K34" s="99" t="s">
        <v>7</v>
      </c>
      <c r="L34" s="113">
        <v>165</v>
      </c>
      <c r="M34" s="113">
        <v>46</v>
      </c>
      <c r="N34" s="113">
        <v>268</v>
      </c>
      <c r="O34" s="113">
        <v>1</v>
      </c>
      <c r="P34" s="113">
        <v>1</v>
      </c>
      <c r="Q34" s="98">
        <v>2</v>
      </c>
      <c r="R34" s="98">
        <v>483</v>
      </c>
      <c r="S34" s="122">
        <f>SUM(S26:S33)</f>
        <v>100</v>
      </c>
    </row>
    <row r="35" spans="1:19" ht="16" thickBot="1" x14ac:dyDescent="0.4"/>
    <row r="36" spans="1:19" ht="15.5" customHeight="1" x14ac:dyDescent="0.35">
      <c r="A36" s="1" t="s">
        <v>172</v>
      </c>
      <c r="B36" s="126" t="s">
        <v>166</v>
      </c>
      <c r="C36" s="126" t="s">
        <v>167</v>
      </c>
      <c r="D36" s="126" t="s">
        <v>168</v>
      </c>
      <c r="E36" s="126" t="s">
        <v>169</v>
      </c>
      <c r="F36" s="126" t="s">
        <v>170</v>
      </c>
      <c r="G36" s="126" t="s">
        <v>7</v>
      </c>
      <c r="H36" s="127" t="s">
        <v>56</v>
      </c>
      <c r="K36" s="1" t="s">
        <v>172</v>
      </c>
      <c r="L36" s="126" t="s">
        <v>166</v>
      </c>
      <c r="M36" s="126" t="s">
        <v>167</v>
      </c>
      <c r="N36" s="126" t="s">
        <v>168</v>
      </c>
      <c r="O36" s="126" t="s">
        <v>169</v>
      </c>
      <c r="P36" s="126" t="s">
        <v>170</v>
      </c>
      <c r="Q36" s="126" t="s">
        <v>7</v>
      </c>
      <c r="R36" s="127" t="s">
        <v>56</v>
      </c>
    </row>
    <row r="37" spans="1:19" x14ac:dyDescent="0.35">
      <c r="A37" s="20" t="s">
        <v>150</v>
      </c>
      <c r="B37" s="111">
        <v>0</v>
      </c>
      <c r="C37" s="111">
        <v>0</v>
      </c>
      <c r="D37" s="111">
        <v>0</v>
      </c>
      <c r="E37" s="111">
        <v>0</v>
      </c>
      <c r="F37" s="111">
        <v>0</v>
      </c>
      <c r="G37" s="111">
        <v>0</v>
      </c>
      <c r="H37" s="114">
        <v>0</v>
      </c>
      <c r="K37" s="20" t="s">
        <v>150</v>
      </c>
      <c r="L37" s="100">
        <v>0</v>
      </c>
      <c r="M37" s="100">
        <v>0</v>
      </c>
      <c r="N37" s="100">
        <v>0</v>
      </c>
      <c r="O37" s="100">
        <v>0</v>
      </c>
      <c r="P37" s="100">
        <v>0</v>
      </c>
      <c r="Q37" s="100">
        <v>0</v>
      </c>
      <c r="R37" s="103">
        <v>0</v>
      </c>
    </row>
    <row r="38" spans="1:19" x14ac:dyDescent="0.35">
      <c r="A38" s="20" t="s">
        <v>151</v>
      </c>
      <c r="B38" s="111">
        <v>13</v>
      </c>
      <c r="C38" s="111">
        <v>13</v>
      </c>
      <c r="D38" s="111">
        <v>7</v>
      </c>
      <c r="E38" s="111">
        <v>13</v>
      </c>
      <c r="F38" s="111">
        <v>2</v>
      </c>
      <c r="G38" s="111">
        <v>48</v>
      </c>
      <c r="H38" s="114">
        <v>11.881188118811881</v>
      </c>
      <c r="K38" s="20" t="s">
        <v>151</v>
      </c>
      <c r="L38" s="100">
        <v>19</v>
      </c>
      <c r="M38" s="100">
        <v>6</v>
      </c>
      <c r="N38" s="100">
        <v>6</v>
      </c>
      <c r="O38" s="100">
        <v>9</v>
      </c>
      <c r="P38" s="100">
        <v>3</v>
      </c>
      <c r="Q38" s="100">
        <v>43</v>
      </c>
      <c r="R38" s="103">
        <f>(Q38/483)*100</f>
        <v>8.9026915113871627</v>
      </c>
    </row>
    <row r="39" spans="1:19" x14ac:dyDescent="0.35">
      <c r="A39" s="20" t="s">
        <v>152</v>
      </c>
      <c r="B39" s="111">
        <v>31</v>
      </c>
      <c r="C39" s="111">
        <v>21</v>
      </c>
      <c r="D39" s="111">
        <v>24</v>
      </c>
      <c r="E39" s="111">
        <v>5</v>
      </c>
      <c r="F39" s="111">
        <v>3</v>
      </c>
      <c r="G39" s="111">
        <v>84</v>
      </c>
      <c r="H39" s="114">
        <v>20.792079207920793</v>
      </c>
      <c r="K39" s="20" t="s">
        <v>152</v>
      </c>
      <c r="L39" s="100">
        <v>27</v>
      </c>
      <c r="M39" s="100">
        <v>16</v>
      </c>
      <c r="N39" s="100">
        <v>23</v>
      </c>
      <c r="O39" s="100">
        <v>12</v>
      </c>
      <c r="P39" s="100">
        <v>5</v>
      </c>
      <c r="Q39" s="100">
        <v>83</v>
      </c>
      <c r="R39" s="103">
        <f t="shared" ref="R39:R44" si="3">(Q39/483)*100</f>
        <v>17.184265010351968</v>
      </c>
    </row>
    <row r="40" spans="1:19" x14ac:dyDescent="0.35">
      <c r="A40" s="20" t="s">
        <v>153</v>
      </c>
      <c r="B40" s="111">
        <v>27</v>
      </c>
      <c r="C40" s="111">
        <v>32</v>
      </c>
      <c r="D40" s="111">
        <v>17</v>
      </c>
      <c r="E40" s="111">
        <v>14</v>
      </c>
      <c r="F40" s="111">
        <v>6</v>
      </c>
      <c r="G40" s="111">
        <v>96</v>
      </c>
      <c r="H40" s="114">
        <v>23.762376237623762</v>
      </c>
      <c r="K40" s="20" t="s">
        <v>153</v>
      </c>
      <c r="L40" s="100">
        <v>25</v>
      </c>
      <c r="M40" s="100">
        <v>42</v>
      </c>
      <c r="N40" s="100">
        <v>40</v>
      </c>
      <c r="O40" s="100">
        <v>21</v>
      </c>
      <c r="P40" s="100">
        <v>1</v>
      </c>
      <c r="Q40" s="100">
        <v>129</v>
      </c>
      <c r="R40" s="103">
        <f t="shared" si="3"/>
        <v>26.70807453416149</v>
      </c>
    </row>
    <row r="41" spans="1:19" x14ac:dyDescent="0.35">
      <c r="A41" s="20" t="s">
        <v>154</v>
      </c>
      <c r="B41" s="111">
        <v>38</v>
      </c>
      <c r="C41" s="111">
        <v>37</v>
      </c>
      <c r="D41" s="111">
        <v>28</v>
      </c>
      <c r="E41" s="111">
        <v>11</v>
      </c>
      <c r="F41" s="111">
        <v>2</v>
      </c>
      <c r="G41" s="111">
        <v>116</v>
      </c>
      <c r="H41" s="114">
        <v>28.71287128712871</v>
      </c>
      <c r="K41" s="20" t="s">
        <v>154</v>
      </c>
      <c r="L41" s="100">
        <v>42</v>
      </c>
      <c r="M41" s="100">
        <v>63</v>
      </c>
      <c r="N41" s="100">
        <v>31</v>
      </c>
      <c r="O41" s="100">
        <v>27</v>
      </c>
      <c r="P41" s="100">
        <v>4</v>
      </c>
      <c r="Q41" s="100">
        <v>167</v>
      </c>
      <c r="R41" s="103">
        <f t="shared" si="3"/>
        <v>34.575569358178058</v>
      </c>
    </row>
    <row r="42" spans="1:19" x14ac:dyDescent="0.35">
      <c r="A42" s="20" t="s">
        <v>155</v>
      </c>
      <c r="B42" s="111">
        <v>15</v>
      </c>
      <c r="C42" s="111">
        <v>22</v>
      </c>
      <c r="D42" s="111">
        <v>13</v>
      </c>
      <c r="E42" s="111">
        <v>7</v>
      </c>
      <c r="F42" s="111">
        <v>0</v>
      </c>
      <c r="G42" s="111">
        <v>57</v>
      </c>
      <c r="H42" s="114">
        <v>14.108910891089108</v>
      </c>
      <c r="K42" s="20" t="s">
        <v>155</v>
      </c>
      <c r="L42" s="100">
        <v>11</v>
      </c>
      <c r="M42" s="100">
        <v>19</v>
      </c>
      <c r="N42" s="100">
        <v>16</v>
      </c>
      <c r="O42" s="100">
        <v>7</v>
      </c>
      <c r="P42" s="100">
        <v>0</v>
      </c>
      <c r="Q42" s="100">
        <v>53</v>
      </c>
      <c r="R42" s="103">
        <f t="shared" si="3"/>
        <v>10.973084886128365</v>
      </c>
    </row>
    <row r="43" spans="1:19" x14ac:dyDescent="0.35">
      <c r="A43" s="20" t="s">
        <v>141</v>
      </c>
      <c r="B43" s="111">
        <v>1</v>
      </c>
      <c r="C43" s="111">
        <v>1</v>
      </c>
      <c r="D43" s="111">
        <v>1</v>
      </c>
      <c r="E43" s="111">
        <v>0</v>
      </c>
      <c r="F43" s="111">
        <v>0</v>
      </c>
      <c r="G43" s="111">
        <v>3</v>
      </c>
      <c r="H43" s="114">
        <v>0.74257425742574257</v>
      </c>
      <c r="K43" s="20" t="s">
        <v>141</v>
      </c>
      <c r="L43" s="100">
        <v>2</v>
      </c>
      <c r="M43" s="100">
        <v>2</v>
      </c>
      <c r="N43" s="100">
        <v>1</v>
      </c>
      <c r="O43" s="100">
        <v>1</v>
      </c>
      <c r="P43" s="100">
        <v>0</v>
      </c>
      <c r="Q43" s="100">
        <v>6</v>
      </c>
      <c r="R43" s="103">
        <f t="shared" si="3"/>
        <v>1.2422360248447204</v>
      </c>
    </row>
    <row r="44" spans="1:19" x14ac:dyDescent="0.35">
      <c r="A44" s="20" t="s">
        <v>18</v>
      </c>
      <c r="B44" s="111">
        <v>0</v>
      </c>
      <c r="C44" s="111">
        <v>0</v>
      </c>
      <c r="D44" s="111">
        <v>0</v>
      </c>
      <c r="E44" s="111">
        <v>0</v>
      </c>
      <c r="F44" s="111">
        <v>0</v>
      </c>
      <c r="G44" s="111">
        <v>0</v>
      </c>
      <c r="H44" s="114">
        <v>0</v>
      </c>
      <c r="K44" s="20" t="s">
        <v>18</v>
      </c>
      <c r="L44" s="100">
        <v>2</v>
      </c>
      <c r="M44" s="100">
        <v>0</v>
      </c>
      <c r="N44" s="100">
        <v>0</v>
      </c>
      <c r="O44" s="100">
        <v>0</v>
      </c>
      <c r="P44" s="100">
        <v>0</v>
      </c>
      <c r="Q44" s="100">
        <v>2</v>
      </c>
      <c r="R44" s="103">
        <f t="shared" si="3"/>
        <v>0.41407867494824019</v>
      </c>
    </row>
    <row r="45" spans="1:19" ht="16" thickBot="1" x14ac:dyDescent="0.4">
      <c r="A45" s="17" t="s">
        <v>7</v>
      </c>
      <c r="B45" s="112">
        <v>125</v>
      </c>
      <c r="C45" s="112">
        <v>126</v>
      </c>
      <c r="D45" s="112">
        <v>90</v>
      </c>
      <c r="E45" s="112">
        <v>50</v>
      </c>
      <c r="F45" s="112">
        <v>13</v>
      </c>
      <c r="G45" s="112">
        <v>404</v>
      </c>
      <c r="H45" s="123">
        <v>100</v>
      </c>
      <c r="K45" s="17" t="s">
        <v>7</v>
      </c>
      <c r="L45" s="101">
        <v>128</v>
      </c>
      <c r="M45" s="101">
        <v>148</v>
      </c>
      <c r="N45" s="101">
        <v>117</v>
      </c>
      <c r="O45" s="101">
        <v>77</v>
      </c>
      <c r="P45" s="101">
        <v>13</v>
      </c>
      <c r="Q45" s="101">
        <v>483</v>
      </c>
      <c r="R45" s="125">
        <f>SUM(R37:R44)</f>
        <v>100</v>
      </c>
    </row>
  </sheetData>
  <mergeCells count="2">
    <mergeCell ref="A1:B1"/>
    <mergeCell ref="K1:L1"/>
  </mergeCells>
  <dataValidations count="1">
    <dataValidation allowBlank="1" showInputMessage="1" sqref="S29:S33" xr:uid="{99F091C8-DAFF-4BD9-95BF-3434688FF504}"/>
  </dataValidation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23C3F-3FC7-4E2C-A8AD-AAA60ED709B3}">
  <dimension ref="A1:O40"/>
  <sheetViews>
    <sheetView zoomScale="60" zoomScaleNormal="60" workbookViewId="0"/>
  </sheetViews>
  <sheetFormatPr defaultRowHeight="15.5" x14ac:dyDescent="0.35"/>
  <cols>
    <col min="1" max="1" width="46.26953125" style="28" customWidth="1"/>
    <col min="2" max="2" width="12.26953125" style="28" customWidth="1"/>
    <col min="3" max="3" width="11.90625" style="28" customWidth="1"/>
    <col min="4" max="4" width="11.26953125" style="28" customWidth="1"/>
    <col min="5" max="5" width="10.90625" style="28" customWidth="1"/>
    <col min="6" max="6" width="11.26953125" style="28" customWidth="1"/>
    <col min="7" max="7" width="11.81640625" style="28" customWidth="1"/>
    <col min="8" max="8" width="8.7265625" style="28"/>
    <col min="9" max="9" width="37.453125" style="28" customWidth="1"/>
    <col min="10" max="10" width="11" style="28" customWidth="1"/>
    <col min="11" max="11" width="11.81640625" style="28" customWidth="1"/>
    <col min="12" max="12" width="12.1796875" style="28" customWidth="1"/>
    <col min="13" max="13" width="12" style="28" customWidth="1"/>
    <col min="14" max="14" width="11.6328125" style="28" customWidth="1"/>
    <col min="15" max="15" width="11.36328125" style="28" customWidth="1"/>
    <col min="16" max="16384" width="8.7265625" style="28"/>
  </cols>
  <sheetData>
    <row r="1" spans="1:15" ht="16" thickBot="1" x14ac:dyDescent="0.4">
      <c r="A1" s="135" t="s">
        <v>217</v>
      </c>
      <c r="B1" s="249" t="s">
        <v>195</v>
      </c>
      <c r="C1" s="250"/>
      <c r="I1" s="5" t="s">
        <v>213</v>
      </c>
      <c r="J1" s="231" t="s">
        <v>176</v>
      </c>
      <c r="K1" s="231"/>
      <c r="L1" s="231" t="s">
        <v>177</v>
      </c>
      <c r="M1" s="231"/>
      <c r="N1" s="231" t="s">
        <v>178</v>
      </c>
      <c r="O1" s="232"/>
    </row>
    <row r="2" spans="1:15" ht="16" thickBot="1" x14ac:dyDescent="0.4">
      <c r="I2" s="96" t="s">
        <v>209</v>
      </c>
      <c r="J2" s="128" t="s">
        <v>55</v>
      </c>
      <c r="K2" s="128" t="s">
        <v>56</v>
      </c>
      <c r="L2" s="128" t="s">
        <v>55</v>
      </c>
      <c r="M2" s="128" t="s">
        <v>56</v>
      </c>
      <c r="N2" s="128" t="s">
        <v>55</v>
      </c>
      <c r="O2" s="130" t="s">
        <v>56</v>
      </c>
    </row>
    <row r="3" spans="1:15" x14ac:dyDescent="0.35">
      <c r="A3" s="129" t="s">
        <v>10</v>
      </c>
      <c r="B3" s="231" t="s">
        <v>176</v>
      </c>
      <c r="C3" s="231"/>
      <c r="D3" s="231" t="s">
        <v>177</v>
      </c>
      <c r="E3" s="231"/>
      <c r="F3" s="231" t="s">
        <v>178</v>
      </c>
      <c r="G3" s="232"/>
      <c r="I3" s="96" t="s">
        <v>20</v>
      </c>
      <c r="J3" s="131">
        <v>4606</v>
      </c>
      <c r="K3" s="132">
        <v>23.016190285828504</v>
      </c>
      <c r="L3" s="131">
        <v>2693</v>
      </c>
      <c r="M3" s="132">
        <v>25.170576689410222</v>
      </c>
      <c r="N3" s="131">
        <v>474</v>
      </c>
      <c r="O3" s="136">
        <v>21.883656509695289</v>
      </c>
    </row>
    <row r="4" spans="1:15" x14ac:dyDescent="0.35">
      <c r="A4" s="96" t="s">
        <v>194</v>
      </c>
      <c r="B4" s="128" t="s">
        <v>55</v>
      </c>
      <c r="C4" s="128" t="s">
        <v>56</v>
      </c>
      <c r="D4" s="128" t="s">
        <v>55</v>
      </c>
      <c r="E4" s="128" t="s">
        <v>56</v>
      </c>
      <c r="F4" s="128" t="s">
        <v>55</v>
      </c>
      <c r="G4" s="130" t="s">
        <v>56</v>
      </c>
      <c r="I4" s="96" t="s">
        <v>21</v>
      </c>
      <c r="J4" s="131">
        <v>15242</v>
      </c>
      <c r="K4" s="132">
        <v>76.164301419148501</v>
      </c>
      <c r="L4" s="131">
        <v>7921</v>
      </c>
      <c r="M4" s="132">
        <v>74.034956537994205</v>
      </c>
      <c r="N4" s="131">
        <v>1678</v>
      </c>
      <c r="O4" s="136">
        <v>77.469990766389657</v>
      </c>
    </row>
    <row r="5" spans="1:15" x14ac:dyDescent="0.35">
      <c r="A5" s="96" t="s">
        <v>173</v>
      </c>
      <c r="B5" s="131">
        <v>11045</v>
      </c>
      <c r="C5" s="132">
        <v>55.191884869078557</v>
      </c>
      <c r="D5" s="131">
        <v>5002</v>
      </c>
      <c r="E5" s="132">
        <v>46.752032900271054</v>
      </c>
      <c r="F5" s="131">
        <v>1527</v>
      </c>
      <c r="G5" s="103">
        <v>70.498614958448755</v>
      </c>
      <c r="I5" s="96" t="s">
        <v>174</v>
      </c>
      <c r="J5" s="131">
        <v>164</v>
      </c>
      <c r="K5" s="132">
        <v>0.81950829502298628</v>
      </c>
      <c r="L5" s="131">
        <v>85</v>
      </c>
      <c r="M5" s="132">
        <v>0.79446677259556975</v>
      </c>
      <c r="N5" s="131">
        <v>14</v>
      </c>
      <c r="O5" s="136">
        <v>0.64635272391505072</v>
      </c>
    </row>
    <row r="6" spans="1:15" ht="16" thickBot="1" x14ac:dyDescent="0.4">
      <c r="A6" s="96" t="s">
        <v>179</v>
      </c>
      <c r="B6" s="131">
        <v>219</v>
      </c>
      <c r="C6" s="132">
        <v>1.0943433939636218</v>
      </c>
      <c r="D6" s="131">
        <v>109</v>
      </c>
      <c r="E6" s="132">
        <v>1.0187868025049069</v>
      </c>
      <c r="F6" s="131">
        <v>25</v>
      </c>
      <c r="G6" s="103">
        <v>1.1542012927054479</v>
      </c>
      <c r="I6" s="97" t="s">
        <v>7</v>
      </c>
      <c r="J6" s="134">
        <v>20012</v>
      </c>
      <c r="K6" s="101">
        <v>99.999999999999986</v>
      </c>
      <c r="L6" s="134">
        <v>10699</v>
      </c>
      <c r="M6" s="101">
        <v>100</v>
      </c>
      <c r="N6" s="134">
        <v>2166</v>
      </c>
      <c r="O6" s="102">
        <v>99.999999999999986</v>
      </c>
    </row>
    <row r="7" spans="1:15" ht="16" thickBot="1" x14ac:dyDescent="0.4">
      <c r="A7" s="96" t="s">
        <v>180</v>
      </c>
      <c r="B7" s="131">
        <v>2056</v>
      </c>
      <c r="C7" s="132">
        <v>10.273835698580852</v>
      </c>
      <c r="D7" s="131">
        <v>1224</v>
      </c>
      <c r="E7" s="132">
        <v>11.440321525376202</v>
      </c>
      <c r="F7" s="131">
        <v>158</v>
      </c>
      <c r="G7" s="103">
        <v>7.2945521698984299</v>
      </c>
    </row>
    <row r="8" spans="1:15" x14ac:dyDescent="0.35">
      <c r="A8" s="96" t="s">
        <v>181</v>
      </c>
      <c r="B8" s="131">
        <v>1062</v>
      </c>
      <c r="C8" s="132">
        <v>5.3068159104537278</v>
      </c>
      <c r="D8" s="131">
        <v>740</v>
      </c>
      <c r="E8" s="132">
        <v>6.9165342555379015</v>
      </c>
      <c r="F8" s="131">
        <v>52</v>
      </c>
      <c r="G8" s="103">
        <v>2.4007386888273317</v>
      </c>
      <c r="I8" s="5" t="s">
        <v>30</v>
      </c>
      <c r="J8" s="231" t="s">
        <v>176</v>
      </c>
      <c r="K8" s="231"/>
      <c r="L8" s="231" t="s">
        <v>177</v>
      </c>
      <c r="M8" s="231"/>
      <c r="N8" s="231" t="s">
        <v>178</v>
      </c>
      <c r="O8" s="232"/>
    </row>
    <row r="9" spans="1:15" x14ac:dyDescent="0.35">
      <c r="A9" s="96" t="s">
        <v>182</v>
      </c>
      <c r="B9" s="131">
        <v>328</v>
      </c>
      <c r="C9" s="132">
        <v>1.6390165900459726</v>
      </c>
      <c r="D9" s="131">
        <v>250</v>
      </c>
      <c r="E9" s="132">
        <v>2.3366669782222638</v>
      </c>
      <c r="F9" s="131">
        <v>12</v>
      </c>
      <c r="G9" s="103">
        <v>0.554016620498615</v>
      </c>
      <c r="I9" s="96" t="s">
        <v>210</v>
      </c>
      <c r="J9" s="128" t="s">
        <v>55</v>
      </c>
      <c r="K9" s="128" t="s">
        <v>56</v>
      </c>
      <c r="L9" s="128" t="s">
        <v>55</v>
      </c>
      <c r="M9" s="128" t="s">
        <v>56</v>
      </c>
      <c r="N9" s="128" t="s">
        <v>55</v>
      </c>
      <c r="O9" s="130" t="s">
        <v>56</v>
      </c>
    </row>
    <row r="10" spans="1:15" x14ac:dyDescent="0.35">
      <c r="A10" s="96" t="s">
        <v>183</v>
      </c>
      <c r="B10" s="131">
        <v>181</v>
      </c>
      <c r="C10" s="132">
        <v>0.90445732560463721</v>
      </c>
      <c r="D10" s="131">
        <v>118</v>
      </c>
      <c r="E10" s="132">
        <v>1.1029068137209086</v>
      </c>
      <c r="F10" s="131">
        <v>12</v>
      </c>
      <c r="G10" s="103">
        <v>0.554016620498615</v>
      </c>
      <c r="I10" s="96" t="s">
        <v>23</v>
      </c>
      <c r="J10" s="131">
        <v>1081</v>
      </c>
      <c r="K10" s="132">
        <v>5.4017589446332197</v>
      </c>
      <c r="L10" s="131">
        <v>582</v>
      </c>
      <c r="M10" s="132">
        <v>5.4397607253014302</v>
      </c>
      <c r="N10" s="131">
        <v>118</v>
      </c>
      <c r="O10" s="103">
        <v>5.4478301015697141</v>
      </c>
    </row>
    <row r="11" spans="1:15" x14ac:dyDescent="0.35">
      <c r="A11" s="96" t="s">
        <v>184</v>
      </c>
      <c r="B11" s="131">
        <v>519</v>
      </c>
      <c r="C11" s="132">
        <v>2.5934439336398158</v>
      </c>
      <c r="D11" s="131">
        <v>345</v>
      </c>
      <c r="E11" s="132">
        <v>3.2246004299467237</v>
      </c>
      <c r="F11" s="131">
        <v>40</v>
      </c>
      <c r="G11" s="103">
        <v>1.8467220683287167</v>
      </c>
      <c r="I11" s="96" t="s">
        <v>97</v>
      </c>
      <c r="J11" s="131">
        <v>913</v>
      </c>
      <c r="K11" s="132">
        <v>4.5622626424145514</v>
      </c>
      <c r="L11" s="131">
        <v>461</v>
      </c>
      <c r="M11" s="132">
        <v>4.3088139078418548</v>
      </c>
      <c r="N11" s="131">
        <v>109</v>
      </c>
      <c r="O11" s="103">
        <v>5.032317636195752</v>
      </c>
    </row>
    <row r="12" spans="1:15" x14ac:dyDescent="0.35">
      <c r="A12" s="96" t="s">
        <v>185</v>
      </c>
      <c r="B12" s="131">
        <v>122</v>
      </c>
      <c r="C12" s="132">
        <v>0.60963421946831897</v>
      </c>
      <c r="D12" s="131">
        <v>62</v>
      </c>
      <c r="E12" s="132">
        <v>0.57949341059912141</v>
      </c>
      <c r="F12" s="131">
        <v>7</v>
      </c>
      <c r="G12" s="103">
        <v>0.32317636195752536</v>
      </c>
      <c r="I12" s="142" t="s">
        <v>27</v>
      </c>
      <c r="J12" s="141">
        <v>1994</v>
      </c>
      <c r="K12" s="138">
        <v>9.9640215870477711</v>
      </c>
      <c r="L12" s="141">
        <v>1043</v>
      </c>
      <c r="M12" s="138">
        <v>9.7485746331432832</v>
      </c>
      <c r="N12" s="141">
        <v>227</v>
      </c>
      <c r="O12" s="143">
        <v>10.480147737765467</v>
      </c>
    </row>
    <row r="13" spans="1:15" x14ac:dyDescent="0.35">
      <c r="A13" s="96" t="s">
        <v>186</v>
      </c>
      <c r="B13" s="131">
        <v>227</v>
      </c>
      <c r="C13" s="132">
        <v>1.134319408354987</v>
      </c>
      <c r="D13" s="131">
        <v>160</v>
      </c>
      <c r="E13" s="132">
        <v>1.4954668660622488</v>
      </c>
      <c r="F13" s="131">
        <v>10</v>
      </c>
      <c r="G13" s="103">
        <v>0.46168051708217916</v>
      </c>
      <c r="I13" s="96" t="s">
        <v>24</v>
      </c>
      <c r="J13" s="131">
        <v>16500</v>
      </c>
      <c r="K13" s="132">
        <v>82.450529682190691</v>
      </c>
      <c r="L13" s="131">
        <v>8937</v>
      </c>
      <c r="M13" s="132">
        <v>83.531171137489494</v>
      </c>
      <c r="N13" s="131">
        <v>1699</v>
      </c>
      <c r="O13" s="103">
        <v>78.439519852262237</v>
      </c>
    </row>
    <row r="14" spans="1:15" x14ac:dyDescent="0.35">
      <c r="A14" s="96" t="s">
        <v>187</v>
      </c>
      <c r="B14" s="131">
        <v>182</v>
      </c>
      <c r="C14" s="132">
        <v>0.90945432740355792</v>
      </c>
      <c r="D14" s="131">
        <v>88</v>
      </c>
      <c r="E14" s="132">
        <v>0.82250677633423674</v>
      </c>
      <c r="F14" s="131">
        <v>20</v>
      </c>
      <c r="G14" s="103">
        <v>0.92336103416435833</v>
      </c>
      <c r="I14" s="96" t="s">
        <v>28</v>
      </c>
      <c r="J14" s="131">
        <v>1032</v>
      </c>
      <c r="K14" s="132">
        <v>5.1569058564861079</v>
      </c>
      <c r="L14" s="131">
        <v>524</v>
      </c>
      <c r="M14" s="132">
        <v>4.8976539863538653</v>
      </c>
      <c r="N14" s="131">
        <v>107</v>
      </c>
      <c r="O14" s="103">
        <v>4.9399815327793171</v>
      </c>
    </row>
    <row r="15" spans="1:15" x14ac:dyDescent="0.35">
      <c r="A15" s="96" t="s">
        <v>188</v>
      </c>
      <c r="B15" s="131">
        <v>332</v>
      </c>
      <c r="C15" s="132">
        <v>1.6590045972416552</v>
      </c>
      <c r="D15" s="131">
        <v>199</v>
      </c>
      <c r="E15" s="132">
        <v>1.8599869146649219</v>
      </c>
      <c r="F15" s="131">
        <v>30</v>
      </c>
      <c r="G15" s="103">
        <v>1.3850415512465373</v>
      </c>
      <c r="I15" s="96" t="s">
        <v>94</v>
      </c>
      <c r="J15" s="131">
        <v>186</v>
      </c>
      <c r="K15" s="132">
        <v>0.92944233459924042</v>
      </c>
      <c r="L15" s="131">
        <v>95</v>
      </c>
      <c r="M15" s="132">
        <v>0.88793345172446025</v>
      </c>
      <c r="N15" s="131">
        <v>18</v>
      </c>
      <c r="O15" s="103">
        <v>0.8310249307479225</v>
      </c>
    </row>
    <row r="16" spans="1:15" x14ac:dyDescent="0.35">
      <c r="A16" s="96" t="s">
        <v>189</v>
      </c>
      <c r="B16" s="131">
        <v>169</v>
      </c>
      <c r="C16" s="132">
        <v>0.84449330401758937</v>
      </c>
      <c r="D16" s="131">
        <v>108</v>
      </c>
      <c r="E16" s="132">
        <v>1.0094401345920179</v>
      </c>
      <c r="F16" s="131">
        <v>7</v>
      </c>
      <c r="G16" s="103">
        <v>0.32317636195752536</v>
      </c>
      <c r="I16" s="96" t="s">
        <v>95</v>
      </c>
      <c r="J16" s="131">
        <v>168</v>
      </c>
      <c r="K16" s="132">
        <v>0.83949630221866878</v>
      </c>
      <c r="L16" s="131">
        <v>99</v>
      </c>
      <c r="M16" s="132">
        <v>0.92532012337601643</v>
      </c>
      <c r="N16" s="131">
        <v>18</v>
      </c>
      <c r="O16" s="103">
        <v>0.8310249307479225</v>
      </c>
    </row>
    <row r="17" spans="1:15" x14ac:dyDescent="0.35">
      <c r="A17" s="96" t="s">
        <v>190</v>
      </c>
      <c r="B17" s="131">
        <v>2124</v>
      </c>
      <c r="C17" s="132">
        <v>10.613631820907456</v>
      </c>
      <c r="D17" s="131">
        <v>1446</v>
      </c>
      <c r="E17" s="132">
        <v>13.515281802037574</v>
      </c>
      <c r="F17" s="131">
        <v>110</v>
      </c>
      <c r="G17" s="103">
        <v>5.0784856879039708</v>
      </c>
      <c r="I17" s="96" t="s">
        <v>174</v>
      </c>
      <c r="J17" s="131">
        <v>132</v>
      </c>
      <c r="K17" s="132">
        <v>0.6596042374575255</v>
      </c>
      <c r="L17" s="131">
        <v>1</v>
      </c>
      <c r="M17" s="132">
        <v>9.3466679128890555E-3</v>
      </c>
      <c r="N17" s="131">
        <v>97</v>
      </c>
      <c r="O17" s="103">
        <v>4.4783010156971379</v>
      </c>
    </row>
    <row r="18" spans="1:15" ht="16" thickBot="1" x14ac:dyDescent="0.4">
      <c r="A18" s="96" t="s">
        <v>191</v>
      </c>
      <c r="B18" s="131">
        <v>171</v>
      </c>
      <c r="C18" s="132">
        <v>0.85448730761543079</v>
      </c>
      <c r="D18" s="131">
        <v>111</v>
      </c>
      <c r="E18" s="132">
        <v>1.0374801383306851</v>
      </c>
      <c r="F18" s="131">
        <v>11</v>
      </c>
      <c r="G18" s="103">
        <v>0.50784856879039708</v>
      </c>
      <c r="I18" s="97" t="s">
        <v>7</v>
      </c>
      <c r="J18" s="134">
        <v>20012</v>
      </c>
      <c r="K18" s="134">
        <v>100</v>
      </c>
      <c r="L18" s="134">
        <v>10699</v>
      </c>
      <c r="M18" s="101">
        <v>100</v>
      </c>
      <c r="N18" s="134">
        <v>2166</v>
      </c>
      <c r="O18" s="102">
        <v>100.00000000000001</v>
      </c>
    </row>
    <row r="19" spans="1:15" ht="16" thickBot="1" x14ac:dyDescent="0.4">
      <c r="A19" s="96" t="s">
        <v>192</v>
      </c>
      <c r="B19" s="131">
        <v>195</v>
      </c>
      <c r="C19" s="132">
        <v>0.97441535078952624</v>
      </c>
      <c r="D19" s="131">
        <v>138</v>
      </c>
      <c r="E19" s="132">
        <v>1.2898401719786896</v>
      </c>
      <c r="F19" s="131">
        <v>7</v>
      </c>
      <c r="G19" s="103">
        <v>0.32317636195752536</v>
      </c>
    </row>
    <row r="20" spans="1:15" x14ac:dyDescent="0.35">
      <c r="A20" s="96" t="s">
        <v>193</v>
      </c>
      <c r="B20" s="131">
        <v>580</v>
      </c>
      <c r="C20" s="132">
        <v>2.8982610433739753</v>
      </c>
      <c r="D20" s="131">
        <v>396</v>
      </c>
      <c r="E20" s="132">
        <v>3.7012804935040657</v>
      </c>
      <c r="F20" s="131">
        <v>22</v>
      </c>
      <c r="G20" s="103">
        <v>1.0156971375807942</v>
      </c>
      <c r="I20" s="5" t="s">
        <v>41</v>
      </c>
      <c r="J20" s="231" t="s">
        <v>176</v>
      </c>
      <c r="K20" s="231"/>
      <c r="L20" s="231" t="s">
        <v>177</v>
      </c>
      <c r="M20" s="231"/>
      <c r="N20" s="231" t="s">
        <v>178</v>
      </c>
      <c r="O20" s="232"/>
    </row>
    <row r="21" spans="1:15" x14ac:dyDescent="0.35">
      <c r="A21" s="96" t="s">
        <v>174</v>
      </c>
      <c r="B21" s="131">
        <v>500</v>
      </c>
      <c r="C21" s="132">
        <v>2.4985008994603239</v>
      </c>
      <c r="D21" s="131">
        <v>203</v>
      </c>
      <c r="E21" s="132">
        <v>1.897373586316478</v>
      </c>
      <c r="F21" s="131">
        <v>116</v>
      </c>
      <c r="G21" s="103">
        <v>5.3554939981532783</v>
      </c>
      <c r="I21" s="96" t="s">
        <v>211</v>
      </c>
      <c r="J21" s="128" t="s">
        <v>55</v>
      </c>
      <c r="K21" s="128" t="s">
        <v>56</v>
      </c>
      <c r="L21" s="128" t="s">
        <v>55</v>
      </c>
      <c r="M21" s="128" t="s">
        <v>56</v>
      </c>
      <c r="N21" s="128" t="s">
        <v>55</v>
      </c>
      <c r="O21" s="130" t="s">
        <v>56</v>
      </c>
    </row>
    <row r="22" spans="1:15" x14ac:dyDescent="0.35">
      <c r="A22" s="142" t="s">
        <v>175</v>
      </c>
      <c r="B22" s="141">
        <v>6192</v>
      </c>
      <c r="C22" s="138">
        <v>30.941435138916653</v>
      </c>
      <c r="D22" s="141">
        <v>4161</v>
      </c>
      <c r="E22" s="138">
        <v>38.891485185531359</v>
      </c>
      <c r="F22" s="141">
        <v>340</v>
      </c>
      <c r="G22" s="143">
        <v>15.697137580794092</v>
      </c>
      <c r="I22" s="96" t="s">
        <v>111</v>
      </c>
      <c r="J22" s="131">
        <v>5230</v>
      </c>
      <c r="K22" s="132">
        <v>26.13431940835499</v>
      </c>
      <c r="L22" s="131">
        <v>2613</v>
      </c>
      <c r="M22" s="132">
        <v>24.4228432563791</v>
      </c>
      <c r="N22" s="131">
        <v>665</v>
      </c>
      <c r="O22" s="103">
        <v>30.701754385964914</v>
      </c>
    </row>
    <row r="23" spans="1:15" ht="16" thickBot="1" x14ac:dyDescent="0.4">
      <c r="A23" s="133" t="s">
        <v>7</v>
      </c>
      <c r="B23" s="134">
        <v>20012</v>
      </c>
      <c r="C23" s="101">
        <v>100</v>
      </c>
      <c r="D23" s="134">
        <v>10699</v>
      </c>
      <c r="E23" s="101">
        <v>100</v>
      </c>
      <c r="F23" s="134">
        <v>2166</v>
      </c>
      <c r="G23" s="102">
        <v>99.999999999999986</v>
      </c>
      <c r="I23" s="96" t="s">
        <v>112</v>
      </c>
      <c r="J23" s="131">
        <v>236</v>
      </c>
      <c r="K23" s="132">
        <v>1.1792924245452729</v>
      </c>
      <c r="L23" s="131">
        <v>126</v>
      </c>
      <c r="M23" s="132">
        <v>1.177680157024021</v>
      </c>
      <c r="N23" s="131">
        <v>33</v>
      </c>
      <c r="O23" s="103">
        <v>1.5235457063711912</v>
      </c>
    </row>
    <row r="24" spans="1:15" ht="16" thickBot="1" x14ac:dyDescent="0.4">
      <c r="I24" s="96" t="s">
        <v>113</v>
      </c>
      <c r="J24" s="131">
        <v>7499</v>
      </c>
      <c r="K24" s="132">
        <v>37.472516490105932</v>
      </c>
      <c r="L24" s="131">
        <v>4192</v>
      </c>
      <c r="M24" s="132">
        <v>39.181231890830922</v>
      </c>
      <c r="N24" s="131">
        <v>710</v>
      </c>
      <c r="O24" s="103">
        <v>32.779316712834714</v>
      </c>
    </row>
    <row r="25" spans="1:15" x14ac:dyDescent="0.35">
      <c r="A25" s="5" t="s">
        <v>19</v>
      </c>
      <c r="B25" s="231" t="s">
        <v>176</v>
      </c>
      <c r="C25" s="231"/>
      <c r="D25" s="231" t="s">
        <v>177</v>
      </c>
      <c r="E25" s="231"/>
      <c r="F25" s="231" t="s">
        <v>178</v>
      </c>
      <c r="G25" s="232"/>
      <c r="I25" s="96" t="s">
        <v>34</v>
      </c>
      <c r="J25" s="131">
        <v>591</v>
      </c>
      <c r="K25" s="132">
        <v>2.9532280631621028</v>
      </c>
      <c r="L25" s="131">
        <v>410</v>
      </c>
      <c r="M25" s="132">
        <v>3.8321338442845123</v>
      </c>
      <c r="N25" s="131">
        <v>32</v>
      </c>
      <c r="O25" s="103">
        <v>1.4773776546629731</v>
      </c>
    </row>
    <row r="26" spans="1:15" x14ac:dyDescent="0.35">
      <c r="A26" s="96" t="s">
        <v>196</v>
      </c>
      <c r="B26" s="128" t="s">
        <v>55</v>
      </c>
      <c r="C26" s="128" t="s">
        <v>56</v>
      </c>
      <c r="D26" s="128" t="s">
        <v>55</v>
      </c>
      <c r="E26" s="128" t="s">
        <v>56</v>
      </c>
      <c r="F26" s="128" t="s">
        <v>55</v>
      </c>
      <c r="G26" s="130" t="s">
        <v>56</v>
      </c>
      <c r="I26" s="96" t="s">
        <v>114</v>
      </c>
      <c r="J26" s="131">
        <v>1025</v>
      </c>
      <c r="K26" s="132">
        <v>5.1219268438936636</v>
      </c>
      <c r="L26" s="131">
        <v>743</v>
      </c>
      <c r="M26" s="132">
        <v>6.9445742592765676</v>
      </c>
      <c r="N26" s="131">
        <v>44</v>
      </c>
      <c r="O26" s="103">
        <v>2.0313942751615883</v>
      </c>
    </row>
    <row r="27" spans="1:15" x14ac:dyDescent="0.35">
      <c r="A27" s="96" t="s">
        <v>197</v>
      </c>
      <c r="B27" s="131">
        <v>313</v>
      </c>
      <c r="C27" s="132">
        <v>1.5640615630621628</v>
      </c>
      <c r="D27" s="131">
        <v>153</v>
      </c>
      <c r="E27" s="132">
        <v>1.4300401906720253</v>
      </c>
      <c r="F27" s="131">
        <v>38</v>
      </c>
      <c r="G27" s="136">
        <v>1.7543859649122806</v>
      </c>
      <c r="I27" s="96" t="s">
        <v>115</v>
      </c>
      <c r="J27" s="131">
        <v>19</v>
      </c>
      <c r="K27" s="132">
        <v>9.4943034179492306E-2</v>
      </c>
      <c r="L27" s="131">
        <v>16</v>
      </c>
      <c r="M27" s="132">
        <v>0.14954668660622489</v>
      </c>
      <c r="N27" s="131">
        <v>0</v>
      </c>
      <c r="O27" s="103">
        <v>0</v>
      </c>
    </row>
    <row r="28" spans="1:15" x14ac:dyDescent="0.35">
      <c r="A28" s="96" t="s">
        <v>198</v>
      </c>
      <c r="B28" s="131">
        <v>4371</v>
      </c>
      <c r="C28" s="132">
        <v>21.84189486308215</v>
      </c>
      <c r="D28" s="131">
        <v>2862</v>
      </c>
      <c r="E28" s="132">
        <v>26.750163566688475</v>
      </c>
      <c r="F28" s="131">
        <v>337</v>
      </c>
      <c r="G28" s="136">
        <v>15.558633425669438</v>
      </c>
      <c r="I28" s="96" t="s">
        <v>116</v>
      </c>
      <c r="J28" s="131">
        <v>44</v>
      </c>
      <c r="K28" s="132">
        <v>0.21986807915250847</v>
      </c>
      <c r="L28" s="131">
        <v>17</v>
      </c>
      <c r="M28" s="132">
        <v>0.15889335451911393</v>
      </c>
      <c r="N28" s="131">
        <v>7</v>
      </c>
      <c r="O28" s="103">
        <v>0.32317636195752536</v>
      </c>
    </row>
    <row r="29" spans="1:15" x14ac:dyDescent="0.35">
      <c r="A29" s="96" t="s">
        <v>199</v>
      </c>
      <c r="B29" s="131">
        <v>4217</v>
      </c>
      <c r="C29" s="132">
        <v>21.072356586048372</v>
      </c>
      <c r="D29" s="131">
        <v>2535</v>
      </c>
      <c r="E29" s="132">
        <v>23.693803159173754</v>
      </c>
      <c r="F29" s="131">
        <v>329</v>
      </c>
      <c r="G29" s="136">
        <v>15.189289012003693</v>
      </c>
      <c r="I29" s="96" t="s">
        <v>118</v>
      </c>
      <c r="J29" s="131">
        <v>93</v>
      </c>
      <c r="K29" s="132">
        <v>0.46472116729962021</v>
      </c>
      <c r="L29" s="131">
        <v>60</v>
      </c>
      <c r="M29" s="132">
        <v>0.56080007477334326</v>
      </c>
      <c r="N29" s="131">
        <v>6</v>
      </c>
      <c r="O29" s="103">
        <v>0.2770083102493075</v>
      </c>
    </row>
    <row r="30" spans="1:15" x14ac:dyDescent="0.35">
      <c r="A30" s="96" t="s">
        <v>200</v>
      </c>
      <c r="B30" s="131">
        <v>2821</v>
      </c>
      <c r="C30" s="132">
        <v>14.096542074755147</v>
      </c>
      <c r="D30" s="131">
        <v>1561</v>
      </c>
      <c r="E30" s="132">
        <v>14.590148612019815</v>
      </c>
      <c r="F30" s="131">
        <v>282</v>
      </c>
      <c r="G30" s="136">
        <v>13.019390581717452</v>
      </c>
      <c r="I30" s="96" t="s">
        <v>117</v>
      </c>
      <c r="J30" s="131">
        <v>2746</v>
      </c>
      <c r="K30" s="132">
        <v>13.721766939836098</v>
      </c>
      <c r="L30" s="131">
        <v>1347</v>
      </c>
      <c r="M30" s="132">
        <v>12.589961678661558</v>
      </c>
      <c r="N30" s="131">
        <v>332</v>
      </c>
      <c r="O30" s="103">
        <v>15.327793167128348</v>
      </c>
    </row>
    <row r="31" spans="1:15" x14ac:dyDescent="0.35">
      <c r="A31" s="96" t="s">
        <v>201</v>
      </c>
      <c r="B31" s="131">
        <v>2115</v>
      </c>
      <c r="C31" s="132">
        <v>10.56865880471717</v>
      </c>
      <c r="D31" s="131">
        <v>1110</v>
      </c>
      <c r="E31" s="132">
        <v>10.374801383306851</v>
      </c>
      <c r="F31" s="131">
        <v>264</v>
      </c>
      <c r="G31" s="136">
        <v>12.18836565096953</v>
      </c>
      <c r="I31" s="96" t="s">
        <v>174</v>
      </c>
      <c r="J31" s="131">
        <v>2529</v>
      </c>
      <c r="K31" s="132">
        <v>12.637417549470317</v>
      </c>
      <c r="L31" s="131">
        <v>1175</v>
      </c>
      <c r="M31" s="132">
        <v>10.98233479764464</v>
      </c>
      <c r="N31" s="131">
        <v>337</v>
      </c>
      <c r="O31" s="103">
        <v>15.558633425669438</v>
      </c>
    </row>
    <row r="32" spans="1:15" ht="16" thickBot="1" x14ac:dyDescent="0.4">
      <c r="A32" s="96" t="s">
        <v>202</v>
      </c>
      <c r="B32" s="131">
        <v>1845</v>
      </c>
      <c r="C32" s="132">
        <v>9.2194683190085946</v>
      </c>
      <c r="D32" s="131">
        <v>855</v>
      </c>
      <c r="E32" s="132">
        <v>7.9914010655201411</v>
      </c>
      <c r="F32" s="131">
        <v>249</v>
      </c>
      <c r="G32" s="136">
        <v>11.495844875346259</v>
      </c>
      <c r="I32" s="97" t="s">
        <v>7</v>
      </c>
      <c r="J32" s="134">
        <v>20012</v>
      </c>
      <c r="K32" s="134">
        <v>99.999999999999986</v>
      </c>
      <c r="L32" s="134">
        <v>10699</v>
      </c>
      <c r="M32" s="101">
        <v>99.999999999999986</v>
      </c>
      <c r="N32" s="134">
        <v>2166</v>
      </c>
      <c r="O32" s="102">
        <v>100</v>
      </c>
    </row>
    <row r="33" spans="1:15" ht="16" thickBot="1" x14ac:dyDescent="0.4">
      <c r="A33" s="96" t="s">
        <v>203</v>
      </c>
      <c r="B33" s="131">
        <v>1591</v>
      </c>
      <c r="C33" s="132">
        <v>7.9502298620827503</v>
      </c>
      <c r="D33" s="131">
        <v>637</v>
      </c>
      <c r="E33" s="132">
        <v>5.9538274605103281</v>
      </c>
      <c r="F33" s="131">
        <v>242</v>
      </c>
      <c r="G33" s="136">
        <v>11.172668513388736</v>
      </c>
    </row>
    <row r="34" spans="1:15" x14ac:dyDescent="0.35">
      <c r="A34" s="96" t="s">
        <v>204</v>
      </c>
      <c r="B34" s="131">
        <v>1307</v>
      </c>
      <c r="C34" s="132">
        <v>6.5310813511892869</v>
      </c>
      <c r="D34" s="131">
        <v>481</v>
      </c>
      <c r="E34" s="132">
        <v>4.4957472660996354</v>
      </c>
      <c r="F34" s="131">
        <v>199</v>
      </c>
      <c r="G34" s="136">
        <v>9.1874422899353636</v>
      </c>
      <c r="I34" s="5" t="s">
        <v>45</v>
      </c>
      <c r="J34" s="231" t="s">
        <v>176</v>
      </c>
      <c r="K34" s="231"/>
      <c r="L34" s="231" t="s">
        <v>177</v>
      </c>
      <c r="M34" s="231"/>
      <c r="N34" s="231" t="s">
        <v>178</v>
      </c>
      <c r="O34" s="232"/>
    </row>
    <row r="35" spans="1:15" x14ac:dyDescent="0.35">
      <c r="A35" s="96" t="s">
        <v>205</v>
      </c>
      <c r="B35" s="131">
        <v>924</v>
      </c>
      <c r="C35" s="132">
        <v>4.6172296622026785</v>
      </c>
      <c r="D35" s="131">
        <v>305</v>
      </c>
      <c r="E35" s="132">
        <v>2.8507337134311617</v>
      </c>
      <c r="F35" s="131">
        <v>161</v>
      </c>
      <c r="G35" s="136">
        <v>7.4330563250230837</v>
      </c>
      <c r="I35" s="96" t="s">
        <v>212</v>
      </c>
      <c r="J35" s="128" t="s">
        <v>55</v>
      </c>
      <c r="K35" s="128" t="s">
        <v>56</v>
      </c>
      <c r="L35" s="128" t="s">
        <v>55</v>
      </c>
      <c r="M35" s="128" t="s">
        <v>56</v>
      </c>
      <c r="N35" s="128" t="s">
        <v>55</v>
      </c>
      <c r="O35" s="130" t="s">
        <v>56</v>
      </c>
    </row>
    <row r="36" spans="1:15" x14ac:dyDescent="0.35">
      <c r="A36" s="96" t="s">
        <v>206</v>
      </c>
      <c r="B36" s="131">
        <v>417</v>
      </c>
      <c r="C36" s="132">
        <v>2.0837497501499098</v>
      </c>
      <c r="D36" s="131">
        <v>154</v>
      </c>
      <c r="E36" s="132">
        <v>1.4393868585849143</v>
      </c>
      <c r="F36" s="131">
        <v>54</v>
      </c>
      <c r="G36" s="136">
        <v>2.4930747922437675</v>
      </c>
      <c r="I36" s="96" t="s">
        <v>42</v>
      </c>
      <c r="J36" s="131">
        <v>2017</v>
      </c>
      <c r="K36" s="132">
        <v>10.078952628422947</v>
      </c>
      <c r="L36" s="131">
        <v>1010</v>
      </c>
      <c r="M36" s="132">
        <v>9.4401345920179462</v>
      </c>
      <c r="N36" s="131">
        <v>211</v>
      </c>
      <c r="O36" s="136">
        <v>9.7414589104339804</v>
      </c>
    </row>
    <row r="37" spans="1:15" x14ac:dyDescent="0.35">
      <c r="A37" s="96" t="s">
        <v>207</v>
      </c>
      <c r="B37" s="131">
        <v>91</v>
      </c>
      <c r="C37" s="132">
        <v>0.45472716370177896</v>
      </c>
      <c r="D37" s="131">
        <v>46</v>
      </c>
      <c r="E37" s="132">
        <v>0.42994672399289652</v>
      </c>
      <c r="F37" s="131">
        <v>11</v>
      </c>
      <c r="G37" s="136">
        <v>0.50784856879039708</v>
      </c>
      <c r="I37" s="96" t="s">
        <v>43</v>
      </c>
      <c r="J37" s="131">
        <v>17423</v>
      </c>
      <c r="K37" s="132">
        <v>87.062762342594453</v>
      </c>
      <c r="L37" s="131">
        <v>9476</v>
      </c>
      <c r="M37" s="132">
        <v>88.569025142536688</v>
      </c>
      <c r="N37" s="131">
        <v>1816</v>
      </c>
      <c r="O37" s="136">
        <v>83.841181902123736</v>
      </c>
    </row>
    <row r="38" spans="1:15" x14ac:dyDescent="0.35">
      <c r="A38" s="96" t="s">
        <v>141</v>
      </c>
      <c r="B38" s="131">
        <v>0</v>
      </c>
      <c r="C38" s="132">
        <v>0</v>
      </c>
      <c r="D38" s="131">
        <v>0</v>
      </c>
      <c r="E38" s="132">
        <v>0</v>
      </c>
      <c r="F38" s="131">
        <v>0</v>
      </c>
      <c r="G38" s="136">
        <v>0</v>
      </c>
      <c r="I38" s="96" t="s">
        <v>174</v>
      </c>
      <c r="J38" s="131">
        <v>440</v>
      </c>
      <c r="K38" s="132">
        <v>2.198680791525085</v>
      </c>
      <c r="L38" s="131">
        <v>212</v>
      </c>
      <c r="M38" s="132">
        <v>1.9814935975324794</v>
      </c>
      <c r="N38" s="131">
        <v>42</v>
      </c>
      <c r="O38" s="136">
        <v>1.9390581717451523</v>
      </c>
    </row>
    <row r="39" spans="1:15" x14ac:dyDescent="0.35">
      <c r="A39" s="96" t="s">
        <v>174</v>
      </c>
      <c r="B39" s="131">
        <v>0</v>
      </c>
      <c r="C39" s="132">
        <v>0</v>
      </c>
      <c r="D39" s="131">
        <v>0</v>
      </c>
      <c r="E39" s="132">
        <v>0</v>
      </c>
      <c r="F39" s="131">
        <v>0</v>
      </c>
      <c r="G39" s="136">
        <v>0</v>
      </c>
      <c r="I39" s="96" t="s">
        <v>29</v>
      </c>
      <c r="J39" s="131">
        <v>132</v>
      </c>
      <c r="K39" s="132">
        <v>0.6596042374575255</v>
      </c>
      <c r="L39" s="131">
        <v>1</v>
      </c>
      <c r="M39" s="132">
        <v>9.3466679128890555E-3</v>
      </c>
      <c r="N39" s="131">
        <v>97</v>
      </c>
      <c r="O39" s="136">
        <v>4.4783010156971379</v>
      </c>
    </row>
    <row r="40" spans="1:15" ht="16" thickBot="1" x14ac:dyDescent="0.4">
      <c r="A40" s="97" t="s">
        <v>7</v>
      </c>
      <c r="B40" s="134">
        <v>20012</v>
      </c>
      <c r="C40" s="101">
        <v>100</v>
      </c>
      <c r="D40" s="134">
        <v>10699</v>
      </c>
      <c r="E40" s="101">
        <v>100</v>
      </c>
      <c r="F40" s="134">
        <v>2166</v>
      </c>
      <c r="G40" s="102">
        <v>100</v>
      </c>
      <c r="I40" s="97" t="s">
        <v>7</v>
      </c>
      <c r="J40" s="134">
        <v>20012</v>
      </c>
      <c r="K40" s="101">
        <v>100</v>
      </c>
      <c r="L40" s="134">
        <v>10699</v>
      </c>
      <c r="M40" s="101">
        <v>100</v>
      </c>
      <c r="N40" s="134">
        <v>2166</v>
      </c>
      <c r="O40" s="102">
        <v>100</v>
      </c>
    </row>
  </sheetData>
  <mergeCells count="19">
    <mergeCell ref="B3:C3"/>
    <mergeCell ref="D3:E3"/>
    <mergeCell ref="F3:G3"/>
    <mergeCell ref="B1:C1"/>
    <mergeCell ref="B25:C25"/>
    <mergeCell ref="D25:E25"/>
    <mergeCell ref="F25:G25"/>
    <mergeCell ref="J1:K1"/>
    <mergeCell ref="L1:M1"/>
    <mergeCell ref="N1:O1"/>
    <mergeCell ref="J8:K8"/>
    <mergeCell ref="L8:M8"/>
    <mergeCell ref="N8:O8"/>
    <mergeCell ref="J20:K20"/>
    <mergeCell ref="L20:M20"/>
    <mergeCell ref="N20:O20"/>
    <mergeCell ref="J34:K34"/>
    <mergeCell ref="L34:M34"/>
    <mergeCell ref="N34:O34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49EDE-FF9F-40E7-909F-023D066963B3}">
  <dimension ref="A1:O40"/>
  <sheetViews>
    <sheetView zoomScale="60" zoomScaleNormal="60" workbookViewId="0">
      <selection sqref="A1:B1"/>
    </sheetView>
  </sheetViews>
  <sheetFormatPr defaultRowHeight="15.5" x14ac:dyDescent="0.35"/>
  <cols>
    <col min="1" max="1" width="30.26953125" style="28" customWidth="1"/>
    <col min="2" max="2" width="17.36328125" style="28" customWidth="1"/>
    <col min="3" max="3" width="20.81640625" style="28" customWidth="1"/>
    <col min="4" max="4" width="14" style="28" customWidth="1"/>
    <col min="5" max="5" width="13.36328125" style="28" customWidth="1"/>
    <col min="6" max="6" width="12" style="28" customWidth="1"/>
    <col min="7" max="7" width="12.36328125" style="28" customWidth="1"/>
    <col min="8" max="8" width="8.7265625" style="28"/>
    <col min="9" max="9" width="29.54296875" style="28" customWidth="1"/>
    <col min="10" max="10" width="15.08984375" style="28" customWidth="1"/>
    <col min="11" max="11" width="16.6328125" style="28" customWidth="1"/>
    <col min="12" max="12" width="11.81640625" style="28" customWidth="1"/>
    <col min="13" max="13" width="12" style="28" customWidth="1"/>
    <col min="14" max="14" width="11.453125" style="28" customWidth="1"/>
    <col min="15" max="15" width="12.90625" style="28" customWidth="1"/>
    <col min="16" max="16384" width="8.7265625" style="28"/>
  </cols>
  <sheetData>
    <row r="1" spans="1:15" ht="16" thickBot="1" x14ac:dyDescent="0.4">
      <c r="A1" s="247" t="s">
        <v>219</v>
      </c>
      <c r="B1" s="251"/>
      <c r="C1" s="162" t="s">
        <v>220</v>
      </c>
      <c r="I1" s="5" t="s">
        <v>213</v>
      </c>
      <c r="J1" s="231" t="s">
        <v>214</v>
      </c>
      <c r="K1" s="231"/>
      <c r="L1" s="231" t="s">
        <v>215</v>
      </c>
      <c r="M1" s="231"/>
      <c r="N1" s="231" t="s">
        <v>216</v>
      </c>
      <c r="O1" s="232"/>
    </row>
    <row r="2" spans="1:15" ht="16" thickBot="1" x14ac:dyDescent="0.4">
      <c r="I2" s="96" t="s">
        <v>221</v>
      </c>
      <c r="J2" s="128" t="s">
        <v>55</v>
      </c>
      <c r="K2" s="128" t="s">
        <v>56</v>
      </c>
      <c r="L2" s="128" t="s">
        <v>55</v>
      </c>
      <c r="M2" s="128" t="s">
        <v>56</v>
      </c>
      <c r="N2" s="128" t="s">
        <v>55</v>
      </c>
      <c r="O2" s="130" t="s">
        <v>56</v>
      </c>
    </row>
    <row r="3" spans="1:15" x14ac:dyDescent="0.35">
      <c r="A3" s="5" t="s">
        <v>10</v>
      </c>
      <c r="B3" s="231" t="s">
        <v>214</v>
      </c>
      <c r="C3" s="231"/>
      <c r="D3" s="231" t="s">
        <v>215</v>
      </c>
      <c r="E3" s="231"/>
      <c r="F3" s="231" t="s">
        <v>216</v>
      </c>
      <c r="G3" s="232"/>
      <c r="I3" s="96" t="s">
        <v>21</v>
      </c>
      <c r="J3" s="100">
        <v>142</v>
      </c>
      <c r="K3" s="132">
        <f>(J3/190)*100</f>
        <v>74.73684210526315</v>
      </c>
      <c r="L3" s="100">
        <v>39</v>
      </c>
      <c r="M3" s="132">
        <f>(L3/44)*100</f>
        <v>88.63636363636364</v>
      </c>
      <c r="N3" s="100">
        <v>181</v>
      </c>
      <c r="O3" s="136">
        <f>(N3/234)*100</f>
        <v>77.350427350427353</v>
      </c>
    </row>
    <row r="4" spans="1:15" x14ac:dyDescent="0.35">
      <c r="A4" s="96" t="s">
        <v>194</v>
      </c>
      <c r="B4" s="128" t="s">
        <v>55</v>
      </c>
      <c r="C4" s="128" t="s">
        <v>56</v>
      </c>
      <c r="D4" s="128" t="s">
        <v>55</v>
      </c>
      <c r="E4" s="128" t="s">
        <v>56</v>
      </c>
      <c r="F4" s="128" t="s">
        <v>55</v>
      </c>
      <c r="G4" s="130" t="s">
        <v>56</v>
      </c>
      <c r="I4" s="96" t="s">
        <v>20</v>
      </c>
      <c r="J4" s="100">
        <v>48</v>
      </c>
      <c r="K4" s="132">
        <f>(J4/190)*100</f>
        <v>25.263157894736842</v>
      </c>
      <c r="L4" s="100">
        <v>5</v>
      </c>
      <c r="M4" s="132">
        <f>(L4/44)*100</f>
        <v>11.363636363636363</v>
      </c>
      <c r="N4" s="100">
        <v>53</v>
      </c>
      <c r="O4" s="136">
        <f>(N4/234)*100</f>
        <v>22.649572649572651</v>
      </c>
    </row>
    <row r="5" spans="1:15" ht="16" thickBot="1" x14ac:dyDescent="0.4">
      <c r="A5" s="10" t="s">
        <v>46</v>
      </c>
      <c r="B5" s="100">
        <v>157</v>
      </c>
      <c r="C5" s="132">
        <f>(B5/190)*100</f>
        <v>82.631578947368425</v>
      </c>
      <c r="D5" s="100">
        <v>39</v>
      </c>
      <c r="E5" s="132">
        <f>(D5/44)*100</f>
        <v>88.63636363636364</v>
      </c>
      <c r="F5" s="100">
        <v>196</v>
      </c>
      <c r="G5" s="136">
        <f>(F5/234)*100</f>
        <v>83.760683760683762</v>
      </c>
      <c r="I5" s="97" t="s">
        <v>7</v>
      </c>
      <c r="J5" s="101">
        <v>190</v>
      </c>
      <c r="K5" s="101">
        <f>SUM(K3:K4)</f>
        <v>100</v>
      </c>
      <c r="L5" s="101">
        <v>44</v>
      </c>
      <c r="M5" s="101">
        <f>SUM(M3:M4)</f>
        <v>100</v>
      </c>
      <c r="N5" s="101">
        <v>234</v>
      </c>
      <c r="O5" s="102">
        <f>SUM(O3:O4)</f>
        <v>100</v>
      </c>
    </row>
    <row r="6" spans="1:15" ht="16" thickBot="1" x14ac:dyDescent="0.4">
      <c r="A6" s="10" t="s">
        <v>47</v>
      </c>
      <c r="B6" s="100">
        <v>4</v>
      </c>
      <c r="C6" s="132">
        <f t="shared" ref="C6:C21" si="0">(B6/190)*100</f>
        <v>2.1052631578947367</v>
      </c>
      <c r="D6" s="100">
        <v>1</v>
      </c>
      <c r="E6" s="132">
        <f t="shared" ref="E6:E20" si="1">(D6/44)*100</f>
        <v>2.2727272727272729</v>
      </c>
      <c r="F6" s="100">
        <v>5</v>
      </c>
      <c r="G6" s="136">
        <f t="shared" ref="G6:G21" si="2">(F6/234)*100</f>
        <v>2.1367521367521367</v>
      </c>
    </row>
    <row r="7" spans="1:15" x14ac:dyDescent="0.35">
      <c r="A7" s="10" t="s">
        <v>48</v>
      </c>
      <c r="B7" s="100">
        <v>7</v>
      </c>
      <c r="C7" s="132">
        <f t="shared" si="0"/>
        <v>3.6842105263157889</v>
      </c>
      <c r="D7" s="100">
        <v>1</v>
      </c>
      <c r="E7" s="132">
        <f t="shared" si="1"/>
        <v>2.2727272727272729</v>
      </c>
      <c r="F7" s="100">
        <v>8</v>
      </c>
      <c r="G7" s="136">
        <f t="shared" si="2"/>
        <v>3.4188034188034191</v>
      </c>
      <c r="I7" s="5" t="s">
        <v>30</v>
      </c>
      <c r="J7" s="231" t="s">
        <v>214</v>
      </c>
      <c r="K7" s="231"/>
      <c r="L7" s="231" t="s">
        <v>215</v>
      </c>
      <c r="M7" s="231"/>
      <c r="N7" s="231" t="s">
        <v>216</v>
      </c>
      <c r="O7" s="232"/>
    </row>
    <row r="8" spans="1:15" x14ac:dyDescent="0.35">
      <c r="A8" s="10" t="s">
        <v>133</v>
      </c>
      <c r="B8" s="100">
        <v>0</v>
      </c>
      <c r="C8" s="132">
        <f t="shared" si="0"/>
        <v>0</v>
      </c>
      <c r="D8" s="100">
        <v>0</v>
      </c>
      <c r="E8" s="132">
        <f t="shared" si="1"/>
        <v>0</v>
      </c>
      <c r="F8" s="100">
        <v>0</v>
      </c>
      <c r="G8" s="136">
        <f t="shared" si="2"/>
        <v>0</v>
      </c>
      <c r="I8" s="96" t="s">
        <v>210</v>
      </c>
      <c r="J8" s="128" t="s">
        <v>55</v>
      </c>
      <c r="K8" s="128" t="s">
        <v>56</v>
      </c>
      <c r="L8" s="128" t="s">
        <v>55</v>
      </c>
      <c r="M8" s="128" t="s">
        <v>56</v>
      </c>
      <c r="N8" s="128" t="s">
        <v>55</v>
      </c>
      <c r="O8" s="130" t="s">
        <v>56</v>
      </c>
    </row>
    <row r="9" spans="1:15" x14ac:dyDescent="0.35">
      <c r="A9" s="10" t="s">
        <v>134</v>
      </c>
      <c r="B9" s="100">
        <v>1</v>
      </c>
      <c r="C9" s="132">
        <f t="shared" si="0"/>
        <v>0.52631578947368418</v>
      </c>
      <c r="D9" s="100">
        <v>0</v>
      </c>
      <c r="E9" s="132">
        <f t="shared" si="1"/>
        <v>0</v>
      </c>
      <c r="F9" s="100">
        <v>1</v>
      </c>
      <c r="G9" s="136">
        <f t="shared" si="2"/>
        <v>0.42735042735042739</v>
      </c>
      <c r="I9" s="96" t="s">
        <v>23</v>
      </c>
      <c r="J9" s="100">
        <v>3</v>
      </c>
      <c r="K9" s="132">
        <f>(J9/190)*100</f>
        <v>1.5789473684210527</v>
      </c>
      <c r="L9" s="100">
        <v>2</v>
      </c>
      <c r="M9" s="132">
        <f>(L9/44)*100</f>
        <v>4.5454545454545459</v>
      </c>
      <c r="N9" s="100">
        <v>5</v>
      </c>
      <c r="O9" s="136">
        <f>(N9/234)*100</f>
        <v>2.1367521367521367</v>
      </c>
    </row>
    <row r="10" spans="1:15" x14ac:dyDescent="0.35">
      <c r="A10" s="10" t="s">
        <v>135</v>
      </c>
      <c r="B10" s="100">
        <v>1</v>
      </c>
      <c r="C10" s="132">
        <f t="shared" si="0"/>
        <v>0.52631578947368418</v>
      </c>
      <c r="D10" s="100">
        <v>0</v>
      </c>
      <c r="E10" s="132">
        <f t="shared" si="1"/>
        <v>0</v>
      </c>
      <c r="F10" s="100">
        <v>1</v>
      </c>
      <c r="G10" s="136">
        <f t="shared" si="2"/>
        <v>0.42735042735042739</v>
      </c>
      <c r="I10" s="96" t="s">
        <v>26</v>
      </c>
      <c r="J10" s="100">
        <v>5</v>
      </c>
      <c r="K10" s="132">
        <f t="shared" ref="K10:K16" si="3">(J10/190)*100</f>
        <v>2.6315789473684208</v>
      </c>
      <c r="L10" s="100">
        <v>1</v>
      </c>
      <c r="M10" s="132">
        <f t="shared" ref="M10:M16" si="4">(L10/44)*100</f>
        <v>2.2727272727272729</v>
      </c>
      <c r="N10" s="100">
        <v>6</v>
      </c>
      <c r="O10" s="136">
        <f t="shared" ref="O10:O16" si="5">(N10/234)*100</f>
        <v>2.5641025641025639</v>
      </c>
    </row>
    <row r="11" spans="1:15" x14ac:dyDescent="0.35">
      <c r="A11" s="10" t="s">
        <v>49</v>
      </c>
      <c r="B11" s="100">
        <v>1</v>
      </c>
      <c r="C11" s="132">
        <f t="shared" si="0"/>
        <v>0.52631578947368418</v>
      </c>
      <c r="D11" s="100">
        <v>1</v>
      </c>
      <c r="E11" s="132">
        <f t="shared" si="1"/>
        <v>2.2727272727272729</v>
      </c>
      <c r="F11" s="100">
        <v>2</v>
      </c>
      <c r="G11" s="136">
        <f t="shared" si="2"/>
        <v>0.85470085470085477</v>
      </c>
      <c r="I11" s="96" t="s">
        <v>24</v>
      </c>
      <c r="J11" s="100">
        <v>157</v>
      </c>
      <c r="K11" s="132">
        <f t="shared" si="3"/>
        <v>82.631578947368425</v>
      </c>
      <c r="L11" s="100">
        <v>36</v>
      </c>
      <c r="M11" s="132">
        <f t="shared" si="4"/>
        <v>81.818181818181827</v>
      </c>
      <c r="N11" s="100">
        <v>193</v>
      </c>
      <c r="O11" s="136">
        <f t="shared" si="5"/>
        <v>82.478632478632477</v>
      </c>
    </row>
    <row r="12" spans="1:15" x14ac:dyDescent="0.35">
      <c r="A12" s="10" t="s">
        <v>0</v>
      </c>
      <c r="B12" s="100">
        <v>4</v>
      </c>
      <c r="C12" s="132">
        <f t="shared" si="0"/>
        <v>2.1052631578947367</v>
      </c>
      <c r="D12" s="100">
        <v>1</v>
      </c>
      <c r="E12" s="132">
        <f t="shared" si="1"/>
        <v>2.2727272727272729</v>
      </c>
      <c r="F12" s="100">
        <v>5</v>
      </c>
      <c r="G12" s="136">
        <f t="shared" si="2"/>
        <v>2.1367521367521367</v>
      </c>
      <c r="I12" s="96" t="s">
        <v>25</v>
      </c>
      <c r="J12" s="100">
        <v>5</v>
      </c>
      <c r="K12" s="132">
        <f t="shared" si="3"/>
        <v>2.6315789473684208</v>
      </c>
      <c r="L12" s="100">
        <v>2</v>
      </c>
      <c r="M12" s="132">
        <f t="shared" si="4"/>
        <v>4.5454545454545459</v>
      </c>
      <c r="N12" s="100">
        <v>7</v>
      </c>
      <c r="O12" s="136">
        <f t="shared" si="5"/>
        <v>2.9914529914529915</v>
      </c>
    </row>
    <row r="13" spans="1:15" x14ac:dyDescent="0.35">
      <c r="A13" s="10" t="s">
        <v>1</v>
      </c>
      <c r="B13" s="100">
        <v>0</v>
      </c>
      <c r="C13" s="132">
        <f t="shared" si="0"/>
        <v>0</v>
      </c>
      <c r="D13" s="100">
        <v>0</v>
      </c>
      <c r="E13" s="132">
        <f t="shared" si="1"/>
        <v>0</v>
      </c>
      <c r="F13" s="100">
        <v>0</v>
      </c>
      <c r="G13" s="136">
        <f t="shared" si="2"/>
        <v>0</v>
      </c>
      <c r="I13" s="142" t="s">
        <v>27</v>
      </c>
      <c r="J13" s="137">
        <v>13</v>
      </c>
      <c r="K13" s="138">
        <f t="shared" si="3"/>
        <v>6.8421052631578956</v>
      </c>
      <c r="L13" s="137">
        <v>5</v>
      </c>
      <c r="M13" s="138">
        <f t="shared" si="4"/>
        <v>11.363636363636363</v>
      </c>
      <c r="N13" s="137">
        <v>18</v>
      </c>
      <c r="O13" s="139">
        <f t="shared" si="5"/>
        <v>7.6923076923076925</v>
      </c>
    </row>
    <row r="14" spans="1:15" x14ac:dyDescent="0.35">
      <c r="A14" s="10" t="s">
        <v>2</v>
      </c>
      <c r="B14" s="100">
        <v>1</v>
      </c>
      <c r="C14" s="132">
        <f t="shared" si="0"/>
        <v>0.52631578947368418</v>
      </c>
      <c r="D14" s="100">
        <v>0</v>
      </c>
      <c r="E14" s="132">
        <f t="shared" si="1"/>
        <v>0</v>
      </c>
      <c r="F14" s="100">
        <v>1</v>
      </c>
      <c r="G14" s="136">
        <f t="shared" si="2"/>
        <v>0.42735042735042739</v>
      </c>
      <c r="I14" s="96" t="s">
        <v>117</v>
      </c>
      <c r="J14" s="100">
        <v>2</v>
      </c>
      <c r="K14" s="132">
        <f t="shared" si="3"/>
        <v>1.0526315789473684</v>
      </c>
      <c r="L14" s="100">
        <v>0</v>
      </c>
      <c r="M14" s="132">
        <f t="shared" si="4"/>
        <v>0</v>
      </c>
      <c r="N14" s="100">
        <v>2</v>
      </c>
      <c r="O14" s="136">
        <f t="shared" si="5"/>
        <v>0.85470085470085477</v>
      </c>
    </row>
    <row r="15" spans="1:15" x14ac:dyDescent="0.35">
      <c r="A15" s="10" t="s">
        <v>50</v>
      </c>
      <c r="B15" s="100">
        <v>1</v>
      </c>
      <c r="C15" s="132">
        <f t="shared" si="0"/>
        <v>0.52631578947368418</v>
      </c>
      <c r="D15" s="100">
        <v>1</v>
      </c>
      <c r="E15" s="132">
        <f t="shared" si="1"/>
        <v>2.2727272727272729</v>
      </c>
      <c r="F15" s="100">
        <v>2</v>
      </c>
      <c r="G15" s="136">
        <f t="shared" si="2"/>
        <v>0.85470085470085477</v>
      </c>
      <c r="I15" s="96" t="s">
        <v>28</v>
      </c>
      <c r="J15" s="100">
        <v>16</v>
      </c>
      <c r="K15" s="132">
        <f t="shared" si="3"/>
        <v>8.4210526315789469</v>
      </c>
      <c r="L15" s="100">
        <v>3</v>
      </c>
      <c r="M15" s="132">
        <f t="shared" si="4"/>
        <v>6.8181818181818175</v>
      </c>
      <c r="N15" s="100">
        <v>19</v>
      </c>
      <c r="O15" s="136">
        <f t="shared" si="5"/>
        <v>8.1196581196581192</v>
      </c>
    </row>
    <row r="16" spans="1:15" x14ac:dyDescent="0.35">
      <c r="A16" s="10" t="s">
        <v>3</v>
      </c>
      <c r="B16" s="100">
        <v>0</v>
      </c>
      <c r="C16" s="132">
        <f t="shared" si="0"/>
        <v>0</v>
      </c>
      <c r="D16" s="100">
        <v>0</v>
      </c>
      <c r="E16" s="100">
        <f t="shared" si="1"/>
        <v>0</v>
      </c>
      <c r="F16" s="100">
        <v>0</v>
      </c>
      <c r="G16" s="136">
        <f t="shared" si="2"/>
        <v>0</v>
      </c>
      <c r="I16" s="96" t="s">
        <v>18</v>
      </c>
      <c r="J16" s="100">
        <v>2</v>
      </c>
      <c r="K16" s="132">
        <f t="shared" si="3"/>
        <v>1.0526315789473684</v>
      </c>
      <c r="L16" s="100">
        <v>0</v>
      </c>
      <c r="M16" s="132">
        <f t="shared" si="4"/>
        <v>0</v>
      </c>
      <c r="N16" s="100">
        <v>2</v>
      </c>
      <c r="O16" s="136">
        <f t="shared" si="5"/>
        <v>0.85470085470085477</v>
      </c>
    </row>
    <row r="17" spans="1:15" ht="16" thickBot="1" x14ac:dyDescent="0.4">
      <c r="A17" s="10" t="s">
        <v>4</v>
      </c>
      <c r="B17" s="100">
        <v>6</v>
      </c>
      <c r="C17" s="132">
        <f t="shared" si="0"/>
        <v>3.1578947368421053</v>
      </c>
      <c r="D17" s="100">
        <v>0</v>
      </c>
      <c r="E17" s="100">
        <f t="shared" si="1"/>
        <v>0</v>
      </c>
      <c r="F17" s="100">
        <v>6</v>
      </c>
      <c r="G17" s="136">
        <f t="shared" si="2"/>
        <v>2.5641025641025639</v>
      </c>
      <c r="I17" s="97" t="s">
        <v>7</v>
      </c>
      <c r="J17" s="101">
        <v>190</v>
      </c>
      <c r="K17" s="101">
        <f>SUM(K9,K10,K11,K12,K14,K15,K16)</f>
        <v>100.00000000000001</v>
      </c>
      <c r="L17" s="101">
        <v>44</v>
      </c>
      <c r="M17" s="101">
        <f>SUM(M9,M10,M11,M12,M14,M15,M16)</f>
        <v>100</v>
      </c>
      <c r="N17" s="101">
        <v>234</v>
      </c>
      <c r="O17" s="102">
        <f>SUM(O9,O10,O11,O12,O14,O15,O16)</f>
        <v>99.999999999999986</v>
      </c>
    </row>
    <row r="18" spans="1:15" ht="16" thickBot="1" x14ac:dyDescent="0.4">
      <c r="A18" s="10" t="s">
        <v>51</v>
      </c>
      <c r="B18" s="100">
        <v>1</v>
      </c>
      <c r="C18" s="132">
        <f t="shared" si="0"/>
        <v>0.52631578947368418</v>
      </c>
      <c r="D18" s="100">
        <v>0</v>
      </c>
      <c r="E18" s="100">
        <f t="shared" si="1"/>
        <v>0</v>
      </c>
      <c r="F18" s="100">
        <v>1</v>
      </c>
      <c r="G18" s="136">
        <f t="shared" si="2"/>
        <v>0.42735042735042739</v>
      </c>
    </row>
    <row r="19" spans="1:15" x14ac:dyDescent="0.35">
      <c r="A19" s="10" t="s">
        <v>5</v>
      </c>
      <c r="B19" s="100">
        <v>0</v>
      </c>
      <c r="C19" s="132">
        <f t="shared" si="0"/>
        <v>0</v>
      </c>
      <c r="D19" s="100">
        <v>0</v>
      </c>
      <c r="E19" s="100">
        <f t="shared" si="1"/>
        <v>0</v>
      </c>
      <c r="F19" s="100">
        <v>0</v>
      </c>
      <c r="G19" s="136">
        <f t="shared" si="2"/>
        <v>0</v>
      </c>
      <c r="I19" s="5" t="s">
        <v>41</v>
      </c>
      <c r="J19" s="231" t="s">
        <v>214</v>
      </c>
      <c r="K19" s="231"/>
      <c r="L19" s="231" t="s">
        <v>215</v>
      </c>
      <c r="M19" s="231"/>
      <c r="N19" s="231" t="s">
        <v>216</v>
      </c>
      <c r="O19" s="232"/>
    </row>
    <row r="20" spans="1:15" x14ac:dyDescent="0.35">
      <c r="A20" s="10" t="s">
        <v>52</v>
      </c>
      <c r="B20" s="100">
        <v>1</v>
      </c>
      <c r="C20" s="132">
        <f t="shared" si="0"/>
        <v>0.52631578947368418</v>
      </c>
      <c r="D20" s="100">
        <v>0</v>
      </c>
      <c r="E20" s="100">
        <f t="shared" si="1"/>
        <v>0</v>
      </c>
      <c r="F20" s="100">
        <v>1</v>
      </c>
      <c r="G20" s="136">
        <f t="shared" si="2"/>
        <v>0.42735042735042739</v>
      </c>
      <c r="I20" s="96" t="s">
        <v>211</v>
      </c>
      <c r="J20" s="128" t="s">
        <v>55</v>
      </c>
      <c r="K20" s="128" t="s">
        <v>56</v>
      </c>
      <c r="L20" s="128" t="s">
        <v>55</v>
      </c>
      <c r="M20" s="128" t="s">
        <v>56</v>
      </c>
      <c r="N20" s="128" t="s">
        <v>55</v>
      </c>
      <c r="O20" s="130" t="s">
        <v>56</v>
      </c>
    </row>
    <row r="21" spans="1:15" x14ac:dyDescent="0.35">
      <c r="A21" s="10" t="s">
        <v>53</v>
      </c>
      <c r="B21" s="100">
        <v>5</v>
      </c>
      <c r="C21" s="132">
        <f t="shared" si="0"/>
        <v>2.6315789473684208</v>
      </c>
      <c r="D21" s="100">
        <v>0</v>
      </c>
      <c r="E21" s="100">
        <v>0</v>
      </c>
      <c r="F21" s="100">
        <v>5</v>
      </c>
      <c r="G21" s="136">
        <f t="shared" si="2"/>
        <v>2.1367521367521367</v>
      </c>
      <c r="I21" s="96" t="s">
        <v>31</v>
      </c>
      <c r="J21" s="100">
        <v>60</v>
      </c>
      <c r="K21" s="140">
        <f>(J21/190)*100</f>
        <v>31.578947368421051</v>
      </c>
      <c r="L21" s="100">
        <v>13</v>
      </c>
      <c r="M21" s="140">
        <f>(L21/44)*100</f>
        <v>29.545454545454547</v>
      </c>
      <c r="N21" s="100">
        <v>73</v>
      </c>
      <c r="O21" s="103">
        <f>(N21/234)*100</f>
        <v>31.196581196581196</v>
      </c>
    </row>
    <row r="22" spans="1:15" x14ac:dyDescent="0.35">
      <c r="A22" s="84" t="s">
        <v>6</v>
      </c>
      <c r="B22" s="137">
        <v>17</v>
      </c>
      <c r="C22" s="138">
        <f>SUM(C8:C20)</f>
        <v>8.9473684210526319</v>
      </c>
      <c r="D22" s="137">
        <v>3</v>
      </c>
      <c r="E22" s="138">
        <f>SUM(E8:E20)</f>
        <v>6.8181818181818183</v>
      </c>
      <c r="F22" s="137">
        <v>20</v>
      </c>
      <c r="G22" s="139">
        <f>SUM(G8:G20)</f>
        <v>8.5470085470085468</v>
      </c>
      <c r="I22" s="96" t="s">
        <v>32</v>
      </c>
      <c r="J22" s="100">
        <v>5</v>
      </c>
      <c r="K22" s="140">
        <f t="shared" ref="K22:K32" si="6">(J22/190)*100</f>
        <v>2.6315789473684208</v>
      </c>
      <c r="L22" s="100">
        <v>1</v>
      </c>
      <c r="M22" s="140">
        <f t="shared" ref="M22:M32" si="7">(L22/44)*100</f>
        <v>2.2727272727272729</v>
      </c>
      <c r="N22" s="100">
        <v>6</v>
      </c>
      <c r="O22" s="103">
        <f t="shared" ref="O22:O32" si="8">(N22/234)*100</f>
        <v>2.5641025641025639</v>
      </c>
    </row>
    <row r="23" spans="1:15" ht="16" thickBot="1" x14ac:dyDescent="0.4">
      <c r="A23" s="47" t="s">
        <v>7</v>
      </c>
      <c r="B23" s="101">
        <v>190</v>
      </c>
      <c r="C23" s="101">
        <f>SUM(C5:C21)</f>
        <v>100.00000000000003</v>
      </c>
      <c r="D23" s="101">
        <v>44</v>
      </c>
      <c r="E23" s="101">
        <f>SUM(E5:E21)</f>
        <v>99.999999999999972</v>
      </c>
      <c r="F23" s="101">
        <v>234</v>
      </c>
      <c r="G23" s="102">
        <f>SUM(G5:G21)</f>
        <v>100.00000000000003</v>
      </c>
      <c r="I23" s="96" t="s">
        <v>33</v>
      </c>
      <c r="J23" s="100">
        <v>70</v>
      </c>
      <c r="K23" s="140">
        <f t="shared" si="6"/>
        <v>36.84210526315789</v>
      </c>
      <c r="L23" s="100">
        <v>14</v>
      </c>
      <c r="M23" s="140">
        <f t="shared" si="7"/>
        <v>31.818181818181817</v>
      </c>
      <c r="N23" s="100">
        <v>84</v>
      </c>
      <c r="O23" s="103">
        <f t="shared" si="8"/>
        <v>35.897435897435898</v>
      </c>
    </row>
    <row r="24" spans="1:15" ht="16" thickBot="1" x14ac:dyDescent="0.4">
      <c r="I24" s="96" t="s">
        <v>34</v>
      </c>
      <c r="J24" s="100">
        <v>2</v>
      </c>
      <c r="K24" s="140">
        <f t="shared" si="6"/>
        <v>1.0526315789473684</v>
      </c>
      <c r="L24" s="100">
        <v>0</v>
      </c>
      <c r="M24" s="140">
        <f t="shared" si="7"/>
        <v>0</v>
      </c>
      <c r="N24" s="100">
        <v>2</v>
      </c>
      <c r="O24" s="103">
        <f t="shared" si="8"/>
        <v>0.85470085470085477</v>
      </c>
    </row>
    <row r="25" spans="1:15" x14ac:dyDescent="0.35">
      <c r="A25" s="5" t="s">
        <v>19</v>
      </c>
      <c r="B25" s="231" t="s">
        <v>214</v>
      </c>
      <c r="C25" s="231"/>
      <c r="D25" s="231" t="s">
        <v>215</v>
      </c>
      <c r="E25" s="231"/>
      <c r="F25" s="231" t="s">
        <v>216</v>
      </c>
      <c r="G25" s="232"/>
      <c r="I25" s="96" t="s">
        <v>35</v>
      </c>
      <c r="J25" s="100">
        <v>1</v>
      </c>
      <c r="K25" s="140">
        <f t="shared" si="6"/>
        <v>0.52631578947368418</v>
      </c>
      <c r="L25" s="100">
        <v>1</v>
      </c>
      <c r="M25" s="140">
        <f t="shared" si="7"/>
        <v>2.2727272727272729</v>
      </c>
      <c r="N25" s="100">
        <v>2</v>
      </c>
      <c r="O25" s="103">
        <f t="shared" si="8"/>
        <v>0.85470085470085477</v>
      </c>
    </row>
    <row r="26" spans="1:15" x14ac:dyDescent="0.35">
      <c r="A26" s="96" t="s">
        <v>196</v>
      </c>
      <c r="B26" s="128" t="s">
        <v>55</v>
      </c>
      <c r="C26" s="128" t="s">
        <v>56</v>
      </c>
      <c r="D26" s="128" t="s">
        <v>55</v>
      </c>
      <c r="E26" s="128" t="s">
        <v>56</v>
      </c>
      <c r="F26" s="128" t="s">
        <v>55</v>
      </c>
      <c r="G26" s="130" t="s">
        <v>56</v>
      </c>
      <c r="I26" s="96" t="s">
        <v>36</v>
      </c>
      <c r="J26" s="100">
        <v>0</v>
      </c>
      <c r="K26" s="140">
        <f t="shared" si="6"/>
        <v>0</v>
      </c>
      <c r="L26" s="100">
        <v>0</v>
      </c>
      <c r="M26" s="140">
        <f t="shared" si="7"/>
        <v>0</v>
      </c>
      <c r="N26" s="100">
        <v>0</v>
      </c>
      <c r="O26" s="103">
        <f t="shared" si="8"/>
        <v>0</v>
      </c>
    </row>
    <row r="27" spans="1:15" x14ac:dyDescent="0.35">
      <c r="A27" s="96" t="s">
        <v>11</v>
      </c>
      <c r="B27" s="100">
        <v>4</v>
      </c>
      <c r="C27" s="132">
        <f>(B27/190)*100</f>
        <v>2.1052631578947367</v>
      </c>
      <c r="D27" s="100">
        <v>0</v>
      </c>
      <c r="E27" s="132">
        <f>(D27/44)*100</f>
        <v>0</v>
      </c>
      <c r="F27" s="100">
        <v>4</v>
      </c>
      <c r="G27" s="136">
        <f>(F27/234)*100</f>
        <v>1.7094017094017095</v>
      </c>
      <c r="I27" s="96" t="s">
        <v>37</v>
      </c>
      <c r="J27" s="100">
        <v>0</v>
      </c>
      <c r="K27" s="140">
        <f t="shared" si="6"/>
        <v>0</v>
      </c>
      <c r="L27" s="100">
        <v>0</v>
      </c>
      <c r="M27" s="140">
        <f t="shared" si="7"/>
        <v>0</v>
      </c>
      <c r="N27" s="100">
        <v>0</v>
      </c>
      <c r="O27" s="103">
        <f t="shared" si="8"/>
        <v>0</v>
      </c>
    </row>
    <row r="28" spans="1:15" x14ac:dyDescent="0.35">
      <c r="A28" s="96" t="s">
        <v>12</v>
      </c>
      <c r="B28" s="100">
        <v>43</v>
      </c>
      <c r="C28" s="132">
        <f t="shared" ref="C28:C34" si="9">(B28/190)*100</f>
        <v>22.631578947368421</v>
      </c>
      <c r="D28" s="100">
        <v>5</v>
      </c>
      <c r="E28" s="132">
        <f t="shared" ref="E28:E34" si="10">(D28/44)*100</f>
        <v>11.363636363636363</v>
      </c>
      <c r="F28" s="100">
        <v>48</v>
      </c>
      <c r="G28" s="136">
        <f t="shared" ref="G28:G34" si="11">(F28/234)*100</f>
        <v>20.512820512820511</v>
      </c>
      <c r="I28" s="96" t="s">
        <v>38</v>
      </c>
      <c r="J28" s="100">
        <v>0</v>
      </c>
      <c r="K28" s="140">
        <f t="shared" si="6"/>
        <v>0</v>
      </c>
      <c r="L28" s="100">
        <v>0</v>
      </c>
      <c r="M28" s="140">
        <f t="shared" si="7"/>
        <v>0</v>
      </c>
      <c r="N28" s="100">
        <v>0</v>
      </c>
      <c r="O28" s="103">
        <f t="shared" si="8"/>
        <v>0</v>
      </c>
    </row>
    <row r="29" spans="1:15" x14ac:dyDescent="0.35">
      <c r="A29" s="96" t="s">
        <v>13</v>
      </c>
      <c r="B29" s="100">
        <v>59</v>
      </c>
      <c r="C29" s="132">
        <f t="shared" si="9"/>
        <v>31.05263157894737</v>
      </c>
      <c r="D29" s="100">
        <v>14</v>
      </c>
      <c r="E29" s="132">
        <f t="shared" si="10"/>
        <v>31.818181818181817</v>
      </c>
      <c r="F29" s="100">
        <v>73</v>
      </c>
      <c r="G29" s="136">
        <f t="shared" si="11"/>
        <v>31.196581196581196</v>
      </c>
      <c r="I29" s="96" t="s">
        <v>39</v>
      </c>
      <c r="J29" s="100">
        <v>23</v>
      </c>
      <c r="K29" s="140">
        <f t="shared" si="6"/>
        <v>12.105263157894736</v>
      </c>
      <c r="L29" s="100">
        <v>6</v>
      </c>
      <c r="M29" s="140">
        <f t="shared" si="7"/>
        <v>13.636363636363635</v>
      </c>
      <c r="N29" s="100">
        <v>29</v>
      </c>
      <c r="O29" s="103">
        <f t="shared" si="8"/>
        <v>12.393162393162394</v>
      </c>
    </row>
    <row r="30" spans="1:15" x14ac:dyDescent="0.35">
      <c r="A30" s="96" t="s">
        <v>14</v>
      </c>
      <c r="B30" s="100">
        <v>56</v>
      </c>
      <c r="C30" s="132">
        <f t="shared" si="9"/>
        <v>29.473684210526311</v>
      </c>
      <c r="D30" s="100">
        <v>9</v>
      </c>
      <c r="E30" s="132">
        <f t="shared" si="10"/>
        <v>20.454545454545457</v>
      </c>
      <c r="F30" s="100">
        <v>65</v>
      </c>
      <c r="G30" s="136">
        <f t="shared" si="11"/>
        <v>27.777777777777779</v>
      </c>
      <c r="I30" s="96" t="s">
        <v>40</v>
      </c>
      <c r="J30" s="100">
        <v>28</v>
      </c>
      <c r="K30" s="140">
        <f t="shared" si="6"/>
        <v>14.736842105263156</v>
      </c>
      <c r="L30" s="100">
        <v>9</v>
      </c>
      <c r="M30" s="140">
        <f t="shared" si="7"/>
        <v>20.454545454545457</v>
      </c>
      <c r="N30" s="100">
        <v>37</v>
      </c>
      <c r="O30" s="103">
        <f t="shared" si="8"/>
        <v>15.811965811965811</v>
      </c>
    </row>
    <row r="31" spans="1:15" x14ac:dyDescent="0.35">
      <c r="A31" s="96" t="s">
        <v>15</v>
      </c>
      <c r="B31" s="100">
        <v>24</v>
      </c>
      <c r="C31" s="132">
        <f t="shared" si="9"/>
        <v>12.631578947368421</v>
      </c>
      <c r="D31" s="100">
        <v>14</v>
      </c>
      <c r="E31" s="132">
        <f t="shared" si="10"/>
        <v>31.818181818181817</v>
      </c>
      <c r="F31" s="100">
        <v>38</v>
      </c>
      <c r="G31" s="136">
        <f t="shared" si="11"/>
        <v>16.239316239316238</v>
      </c>
      <c r="I31" s="96" t="s">
        <v>222</v>
      </c>
      <c r="J31" s="100">
        <v>0</v>
      </c>
      <c r="K31" s="140">
        <f t="shared" si="6"/>
        <v>0</v>
      </c>
      <c r="L31" s="100">
        <v>0</v>
      </c>
      <c r="M31" s="140">
        <f t="shared" si="7"/>
        <v>0</v>
      </c>
      <c r="N31" s="100">
        <v>0</v>
      </c>
      <c r="O31" s="103">
        <f t="shared" si="8"/>
        <v>0</v>
      </c>
    </row>
    <row r="32" spans="1:15" x14ac:dyDescent="0.35">
      <c r="A32" s="96" t="s">
        <v>16</v>
      </c>
      <c r="B32" s="100">
        <v>4</v>
      </c>
      <c r="C32" s="132">
        <f t="shared" si="9"/>
        <v>2.1052631578947367</v>
      </c>
      <c r="D32" s="100">
        <v>2</v>
      </c>
      <c r="E32" s="132">
        <f t="shared" si="10"/>
        <v>4.5454545454545459</v>
      </c>
      <c r="F32" s="100">
        <v>6</v>
      </c>
      <c r="G32" s="136">
        <f t="shared" si="11"/>
        <v>2.5641025641025639</v>
      </c>
      <c r="I32" s="96" t="s">
        <v>29</v>
      </c>
      <c r="J32" s="100">
        <v>1</v>
      </c>
      <c r="K32" s="140">
        <f t="shared" si="6"/>
        <v>0.52631578947368418</v>
      </c>
      <c r="L32" s="100">
        <v>0</v>
      </c>
      <c r="M32" s="140">
        <f t="shared" si="7"/>
        <v>0</v>
      </c>
      <c r="N32" s="100">
        <v>1</v>
      </c>
      <c r="O32" s="103">
        <f t="shared" si="8"/>
        <v>0.42735042735042739</v>
      </c>
    </row>
    <row r="33" spans="1:15" ht="16" thickBot="1" x14ac:dyDescent="0.4">
      <c r="A33" s="96" t="s">
        <v>141</v>
      </c>
      <c r="B33" s="100">
        <v>0</v>
      </c>
      <c r="C33" s="132">
        <f t="shared" si="9"/>
        <v>0</v>
      </c>
      <c r="D33" s="100">
        <v>0</v>
      </c>
      <c r="E33" s="132">
        <f t="shared" si="10"/>
        <v>0</v>
      </c>
      <c r="F33" s="100">
        <v>0</v>
      </c>
      <c r="G33" s="136">
        <f t="shared" si="11"/>
        <v>0</v>
      </c>
      <c r="I33" s="97" t="s">
        <v>7</v>
      </c>
      <c r="J33" s="101">
        <v>190</v>
      </c>
      <c r="K33" s="101">
        <f>SUM(K21:K32)</f>
        <v>100</v>
      </c>
      <c r="L33" s="101">
        <v>44</v>
      </c>
      <c r="M33" s="101">
        <f>SUM(M21:M32)</f>
        <v>100</v>
      </c>
      <c r="N33" s="101">
        <v>234</v>
      </c>
      <c r="O33" s="102">
        <f>SUM(O21:O32)</f>
        <v>100</v>
      </c>
    </row>
    <row r="34" spans="1:15" ht="16" thickBot="1" x14ac:dyDescent="0.4">
      <c r="A34" s="96" t="s">
        <v>18</v>
      </c>
      <c r="B34" s="100">
        <v>0</v>
      </c>
      <c r="C34" s="132">
        <f t="shared" si="9"/>
        <v>0</v>
      </c>
      <c r="D34" s="100">
        <v>0</v>
      </c>
      <c r="E34" s="132">
        <f t="shared" si="10"/>
        <v>0</v>
      </c>
      <c r="F34" s="100">
        <v>0</v>
      </c>
      <c r="G34" s="136">
        <f t="shared" si="11"/>
        <v>0</v>
      </c>
    </row>
    <row r="35" spans="1:15" ht="16" thickBot="1" x14ac:dyDescent="0.4">
      <c r="A35" s="97" t="s">
        <v>7</v>
      </c>
      <c r="B35" s="101">
        <v>190</v>
      </c>
      <c r="C35" s="101">
        <f>SUM(C27:C34)</f>
        <v>100</v>
      </c>
      <c r="D35" s="101">
        <v>44</v>
      </c>
      <c r="E35" s="101">
        <f>SUM(E27:E34)</f>
        <v>100</v>
      </c>
      <c r="F35" s="101">
        <v>234</v>
      </c>
      <c r="G35" s="102">
        <f>SUM(G27:G34)</f>
        <v>100.00000000000001</v>
      </c>
      <c r="I35" s="5" t="s">
        <v>45</v>
      </c>
      <c r="J35" s="231" t="s">
        <v>214</v>
      </c>
      <c r="K35" s="231"/>
      <c r="L35" s="231" t="s">
        <v>215</v>
      </c>
      <c r="M35" s="231"/>
      <c r="N35" s="231" t="s">
        <v>216</v>
      </c>
      <c r="O35" s="232"/>
    </row>
    <row r="36" spans="1:15" x14ac:dyDescent="0.35">
      <c r="I36" s="96" t="s">
        <v>212</v>
      </c>
      <c r="J36" s="128" t="s">
        <v>55</v>
      </c>
      <c r="K36" s="128" t="s">
        <v>56</v>
      </c>
      <c r="L36" s="128" t="s">
        <v>55</v>
      </c>
      <c r="M36" s="128" t="s">
        <v>56</v>
      </c>
      <c r="N36" s="128" t="s">
        <v>55</v>
      </c>
      <c r="O36" s="130" t="s">
        <v>56</v>
      </c>
    </row>
    <row r="37" spans="1:15" x14ac:dyDescent="0.35">
      <c r="I37" s="96" t="s">
        <v>42</v>
      </c>
      <c r="J37" s="100">
        <v>22</v>
      </c>
      <c r="K37" s="140">
        <f>(J37/190)*100</f>
        <v>11.578947368421053</v>
      </c>
      <c r="L37" s="100">
        <v>5</v>
      </c>
      <c r="M37" s="140">
        <f>(L37/44)*100</f>
        <v>11.363636363636363</v>
      </c>
      <c r="N37" s="100">
        <v>27</v>
      </c>
      <c r="O37" s="103">
        <f>(N37/234)*100</f>
        <v>11.538461538461538</v>
      </c>
    </row>
    <row r="38" spans="1:15" x14ac:dyDescent="0.35">
      <c r="I38" s="96" t="s">
        <v>43</v>
      </c>
      <c r="J38" s="100">
        <v>153</v>
      </c>
      <c r="K38" s="140">
        <f t="shared" ref="K38" si="12">(J38/190)*100</f>
        <v>80.526315789473685</v>
      </c>
      <c r="L38" s="100">
        <v>36</v>
      </c>
      <c r="M38" s="140">
        <f t="shared" ref="M38:M39" si="13">(L38/44)*100</f>
        <v>81.818181818181827</v>
      </c>
      <c r="N38" s="100">
        <v>189</v>
      </c>
      <c r="O38" s="103">
        <f t="shared" ref="O38:O39" si="14">(N38/234)*100</f>
        <v>80.769230769230774</v>
      </c>
    </row>
    <row r="39" spans="1:15" x14ac:dyDescent="0.35">
      <c r="I39" s="96" t="s">
        <v>223</v>
      </c>
      <c r="J39" s="100">
        <v>15</v>
      </c>
      <c r="K39" s="140">
        <f>(J39/190)*100</f>
        <v>7.8947368421052628</v>
      </c>
      <c r="L39" s="100">
        <v>3</v>
      </c>
      <c r="M39" s="140">
        <f t="shared" si="13"/>
        <v>6.8181818181818175</v>
      </c>
      <c r="N39" s="100">
        <v>18</v>
      </c>
      <c r="O39" s="103">
        <f t="shared" si="14"/>
        <v>7.6923076923076925</v>
      </c>
    </row>
    <row r="40" spans="1:15" ht="16" thickBot="1" x14ac:dyDescent="0.4">
      <c r="I40" s="97" t="s">
        <v>7</v>
      </c>
      <c r="J40" s="101">
        <v>190</v>
      </c>
      <c r="K40" s="101">
        <f>SUM(K37:K39)</f>
        <v>100</v>
      </c>
      <c r="L40" s="101">
        <v>44</v>
      </c>
      <c r="M40" s="101">
        <f>SUM(M37:M39)</f>
        <v>100</v>
      </c>
      <c r="N40" s="101">
        <v>234</v>
      </c>
      <c r="O40" s="102">
        <f>SUM(O37:O39)</f>
        <v>100</v>
      </c>
    </row>
  </sheetData>
  <mergeCells count="19">
    <mergeCell ref="J19:K19"/>
    <mergeCell ref="L19:M19"/>
    <mergeCell ref="N19:O19"/>
    <mergeCell ref="J35:K35"/>
    <mergeCell ref="L35:M35"/>
    <mergeCell ref="N35:O35"/>
    <mergeCell ref="J1:K1"/>
    <mergeCell ref="L1:M1"/>
    <mergeCell ref="N1:O1"/>
    <mergeCell ref="J7:K7"/>
    <mergeCell ref="L7:M7"/>
    <mergeCell ref="N7:O7"/>
    <mergeCell ref="B3:C3"/>
    <mergeCell ref="D3:E3"/>
    <mergeCell ref="F3:G3"/>
    <mergeCell ref="A1:B1"/>
    <mergeCell ref="B25:C25"/>
    <mergeCell ref="D25:E25"/>
    <mergeCell ref="F25:G25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DBE273-DDBF-43CA-BA87-88A6E68EA5E6}">
  <dimension ref="A1:G35"/>
  <sheetViews>
    <sheetView zoomScale="60" zoomScaleNormal="60" workbookViewId="0"/>
  </sheetViews>
  <sheetFormatPr defaultRowHeight="15.5" x14ac:dyDescent="0.35"/>
  <cols>
    <col min="1" max="1" width="26.6328125" style="28" customWidth="1"/>
    <col min="2" max="2" width="11.453125" style="28" customWidth="1"/>
    <col min="3" max="3" width="11" style="28" customWidth="1"/>
    <col min="4" max="4" width="8.7265625" style="28"/>
    <col min="5" max="5" width="30.08984375" style="28" customWidth="1"/>
    <col min="6" max="6" width="11.90625" style="28" customWidth="1"/>
    <col min="7" max="7" width="12.26953125" style="28" customWidth="1"/>
    <col min="8" max="16384" width="8.7265625" style="28"/>
  </cols>
  <sheetData>
    <row r="1" spans="1:7" ht="16" thickBot="1" x14ac:dyDescent="0.4">
      <c r="A1" s="135" t="s">
        <v>310</v>
      </c>
      <c r="B1" s="162">
        <v>45</v>
      </c>
      <c r="E1" s="5" t="s">
        <v>213</v>
      </c>
      <c r="F1" s="32" t="s">
        <v>55</v>
      </c>
      <c r="G1" s="33" t="s">
        <v>56</v>
      </c>
    </row>
    <row r="2" spans="1:7" ht="16" thickBot="1" x14ac:dyDescent="0.4">
      <c r="E2" s="96" t="s">
        <v>20</v>
      </c>
      <c r="F2" s="100">
        <v>16</v>
      </c>
      <c r="G2" s="103">
        <v>35.555555555555557</v>
      </c>
    </row>
    <row r="3" spans="1:7" x14ac:dyDescent="0.35">
      <c r="A3" s="5" t="s">
        <v>10</v>
      </c>
      <c r="B3" s="32" t="s">
        <v>55</v>
      </c>
      <c r="C3" s="33" t="s">
        <v>56</v>
      </c>
      <c r="E3" s="96" t="s">
        <v>21</v>
      </c>
      <c r="F3" s="100">
        <v>29</v>
      </c>
      <c r="G3" s="103">
        <v>64.444444444444443</v>
      </c>
    </row>
    <row r="4" spans="1:7" ht="16" thickBot="1" x14ac:dyDescent="0.4">
      <c r="A4" s="96" t="s">
        <v>301</v>
      </c>
      <c r="B4" s="100">
        <v>37</v>
      </c>
      <c r="C4" s="103">
        <f>(B4/45)*100</f>
        <v>82.222222222222214</v>
      </c>
      <c r="E4" s="97" t="s">
        <v>7</v>
      </c>
      <c r="F4" s="101">
        <v>45</v>
      </c>
      <c r="G4" s="102">
        <f>SUM(G2:G3)</f>
        <v>100</v>
      </c>
    </row>
    <row r="5" spans="1:7" ht="16" thickBot="1" x14ac:dyDescent="0.4">
      <c r="A5" s="96" t="s">
        <v>302</v>
      </c>
      <c r="B5" s="100">
        <v>0</v>
      </c>
      <c r="C5" s="103">
        <f t="shared" ref="C5:C23" si="0">(B5/45)*100</f>
        <v>0</v>
      </c>
    </row>
    <row r="6" spans="1:7" x14ac:dyDescent="0.35">
      <c r="A6" s="96" t="s">
        <v>311</v>
      </c>
      <c r="B6" s="100">
        <v>2</v>
      </c>
      <c r="C6" s="103">
        <f t="shared" si="0"/>
        <v>4.4444444444444446</v>
      </c>
      <c r="E6" s="5" t="s">
        <v>30</v>
      </c>
      <c r="F6" s="32" t="s">
        <v>55</v>
      </c>
      <c r="G6" s="33" t="s">
        <v>56</v>
      </c>
    </row>
    <row r="7" spans="1:7" x14ac:dyDescent="0.35">
      <c r="A7" s="96" t="s">
        <v>312</v>
      </c>
      <c r="B7" s="100">
        <v>0</v>
      </c>
      <c r="C7" s="103">
        <f t="shared" si="0"/>
        <v>0</v>
      </c>
      <c r="E7" s="96" t="s">
        <v>24</v>
      </c>
      <c r="F7" s="100">
        <v>35</v>
      </c>
      <c r="G7" s="103">
        <v>77.777777777777786</v>
      </c>
    </row>
    <row r="8" spans="1:7" x14ac:dyDescent="0.35">
      <c r="A8" s="96" t="s">
        <v>313</v>
      </c>
      <c r="B8" s="100">
        <v>0</v>
      </c>
      <c r="C8" s="103">
        <f t="shared" si="0"/>
        <v>0</v>
      </c>
      <c r="E8" s="96" t="s">
        <v>23</v>
      </c>
      <c r="F8" s="100">
        <v>2</v>
      </c>
      <c r="G8" s="103">
        <v>4.4444444444444446</v>
      </c>
    </row>
    <row r="9" spans="1:7" x14ac:dyDescent="0.35">
      <c r="A9" s="96" t="s">
        <v>314</v>
      </c>
      <c r="B9" s="100">
        <v>0</v>
      </c>
      <c r="C9" s="103">
        <f t="shared" si="0"/>
        <v>0</v>
      </c>
      <c r="E9" s="96" t="s">
        <v>25</v>
      </c>
      <c r="F9" s="100">
        <v>3</v>
      </c>
      <c r="G9" s="103">
        <v>6.666666666666667</v>
      </c>
    </row>
    <row r="10" spans="1:7" x14ac:dyDescent="0.35">
      <c r="A10" s="96" t="s">
        <v>315</v>
      </c>
      <c r="B10" s="100">
        <v>0</v>
      </c>
      <c r="C10" s="103">
        <f t="shared" si="0"/>
        <v>0</v>
      </c>
      <c r="E10" s="96" t="s">
        <v>26</v>
      </c>
      <c r="F10" s="100">
        <v>2</v>
      </c>
      <c r="G10" s="103">
        <v>4.4444444444444446</v>
      </c>
    </row>
    <row r="11" spans="1:7" x14ac:dyDescent="0.35">
      <c r="A11" s="96" t="s">
        <v>316</v>
      </c>
      <c r="B11" s="100">
        <v>3</v>
      </c>
      <c r="C11" s="103">
        <f t="shared" si="0"/>
        <v>6.666666666666667</v>
      </c>
      <c r="E11" s="142" t="s">
        <v>27</v>
      </c>
      <c r="F11" s="137">
        <v>7</v>
      </c>
      <c r="G11" s="143">
        <v>15.555555555555555</v>
      </c>
    </row>
    <row r="12" spans="1:7" x14ac:dyDescent="0.35">
      <c r="A12" s="96" t="s">
        <v>303</v>
      </c>
      <c r="B12" s="100">
        <v>1</v>
      </c>
      <c r="C12" s="103">
        <f t="shared" si="0"/>
        <v>2.2222222222222223</v>
      </c>
      <c r="E12" s="96" t="s">
        <v>28</v>
      </c>
      <c r="F12" s="100">
        <v>3</v>
      </c>
      <c r="G12" s="103">
        <v>6.666666666666667</v>
      </c>
    </row>
    <row r="13" spans="1:7" ht="16" thickBot="1" x14ac:dyDescent="0.4">
      <c r="A13" s="96" t="s">
        <v>304</v>
      </c>
      <c r="B13" s="100">
        <v>0</v>
      </c>
      <c r="C13" s="103">
        <f t="shared" si="0"/>
        <v>0</v>
      </c>
      <c r="E13" s="97" t="s">
        <v>7</v>
      </c>
      <c r="F13" s="101">
        <v>45</v>
      </c>
      <c r="G13" s="102">
        <f>SUM(G7:G10,G12)</f>
        <v>100.00000000000001</v>
      </c>
    </row>
    <row r="14" spans="1:7" ht="16" thickBot="1" x14ac:dyDescent="0.4">
      <c r="A14" s="96" t="s">
        <v>305</v>
      </c>
      <c r="B14" s="100">
        <v>0</v>
      </c>
      <c r="C14" s="103">
        <f t="shared" si="0"/>
        <v>0</v>
      </c>
    </row>
    <row r="15" spans="1:7" x14ac:dyDescent="0.35">
      <c r="A15" s="96" t="s">
        <v>306</v>
      </c>
      <c r="B15" s="100">
        <v>1</v>
      </c>
      <c r="C15" s="103">
        <f t="shared" si="0"/>
        <v>2.2222222222222223</v>
      </c>
      <c r="E15" s="5" t="s">
        <v>41</v>
      </c>
      <c r="F15" s="32" t="s">
        <v>55</v>
      </c>
      <c r="G15" s="33" t="s">
        <v>56</v>
      </c>
    </row>
    <row r="16" spans="1:7" x14ac:dyDescent="0.35">
      <c r="A16" s="96" t="s">
        <v>317</v>
      </c>
      <c r="B16" s="100">
        <v>0</v>
      </c>
      <c r="C16" s="103">
        <f t="shared" si="0"/>
        <v>0</v>
      </c>
      <c r="E16" s="96" t="s">
        <v>31</v>
      </c>
      <c r="F16" s="100">
        <v>16</v>
      </c>
      <c r="G16" s="103">
        <f>(F16/45)*100</f>
        <v>35.555555555555557</v>
      </c>
    </row>
    <row r="17" spans="1:7" x14ac:dyDescent="0.35">
      <c r="A17" s="96" t="s">
        <v>318</v>
      </c>
      <c r="B17" s="100">
        <v>0</v>
      </c>
      <c r="C17" s="103">
        <f t="shared" si="0"/>
        <v>0</v>
      </c>
      <c r="E17" s="96" t="s">
        <v>32</v>
      </c>
      <c r="F17" s="100">
        <v>1</v>
      </c>
      <c r="G17" s="103">
        <f t="shared" ref="G17:G26" si="1">(F17/45)*100</f>
        <v>2.2222222222222223</v>
      </c>
    </row>
    <row r="18" spans="1:7" x14ac:dyDescent="0.35">
      <c r="A18" s="96" t="s">
        <v>307</v>
      </c>
      <c r="B18" s="100">
        <v>1</v>
      </c>
      <c r="C18" s="103">
        <f t="shared" si="0"/>
        <v>2.2222222222222223</v>
      </c>
      <c r="E18" s="96" t="s">
        <v>33</v>
      </c>
      <c r="F18" s="100">
        <v>14</v>
      </c>
      <c r="G18" s="103">
        <f t="shared" si="1"/>
        <v>31.111111111111111</v>
      </c>
    </row>
    <row r="19" spans="1:7" x14ac:dyDescent="0.35">
      <c r="A19" s="96" t="s">
        <v>319</v>
      </c>
      <c r="B19" s="100">
        <v>0</v>
      </c>
      <c r="C19" s="103">
        <f t="shared" si="0"/>
        <v>0</v>
      </c>
      <c r="E19" s="96" t="s">
        <v>34</v>
      </c>
      <c r="F19" s="100">
        <v>0</v>
      </c>
      <c r="G19" s="103">
        <f t="shared" si="1"/>
        <v>0</v>
      </c>
    </row>
    <row r="20" spans="1:7" x14ac:dyDescent="0.35">
      <c r="A20" s="96" t="s">
        <v>308</v>
      </c>
      <c r="B20" s="100">
        <v>0</v>
      </c>
      <c r="C20" s="103">
        <f t="shared" si="0"/>
        <v>0</v>
      </c>
      <c r="E20" s="96" t="s">
        <v>35</v>
      </c>
      <c r="F20" s="100">
        <v>1</v>
      </c>
      <c r="G20" s="103">
        <f t="shared" si="1"/>
        <v>2.2222222222222223</v>
      </c>
    </row>
    <row r="21" spans="1:7" x14ac:dyDescent="0.35">
      <c r="A21" s="96" t="s">
        <v>193</v>
      </c>
      <c r="B21" s="100">
        <v>0</v>
      </c>
      <c r="C21" s="103">
        <f t="shared" si="0"/>
        <v>0</v>
      </c>
      <c r="E21" s="96" t="s">
        <v>36</v>
      </c>
      <c r="F21" s="100">
        <v>0</v>
      </c>
      <c r="G21" s="103">
        <f t="shared" si="1"/>
        <v>0</v>
      </c>
    </row>
    <row r="22" spans="1:7" x14ac:dyDescent="0.35">
      <c r="A22" s="96" t="s">
        <v>272</v>
      </c>
      <c r="B22" s="100">
        <v>0</v>
      </c>
      <c r="C22" s="103">
        <f t="shared" si="0"/>
        <v>0</v>
      </c>
      <c r="E22" s="96" t="s">
        <v>37</v>
      </c>
      <c r="F22" s="100">
        <v>1</v>
      </c>
      <c r="G22" s="103">
        <f t="shared" si="1"/>
        <v>2.2222222222222223</v>
      </c>
    </row>
    <row r="23" spans="1:7" x14ac:dyDescent="0.35">
      <c r="A23" s="142" t="s">
        <v>309</v>
      </c>
      <c r="B23" s="137">
        <f>SUM(B8:B21)</f>
        <v>6</v>
      </c>
      <c r="C23" s="143">
        <f t="shared" si="0"/>
        <v>13.333333333333334</v>
      </c>
      <c r="E23" s="96" t="s">
        <v>38</v>
      </c>
      <c r="F23" s="100">
        <v>0</v>
      </c>
      <c r="G23" s="103">
        <f t="shared" si="1"/>
        <v>0</v>
      </c>
    </row>
    <row r="24" spans="1:7" ht="16" thickBot="1" x14ac:dyDescent="0.4">
      <c r="A24" s="97" t="s">
        <v>7</v>
      </c>
      <c r="B24" s="101">
        <v>45</v>
      </c>
      <c r="C24" s="102">
        <f>SUM(C4:C22)</f>
        <v>100.00000000000001</v>
      </c>
      <c r="E24" s="96" t="s">
        <v>39</v>
      </c>
      <c r="F24" s="100">
        <v>7</v>
      </c>
      <c r="G24" s="103">
        <f t="shared" si="1"/>
        <v>15.555555555555555</v>
      </c>
    </row>
    <row r="25" spans="1:7" ht="16" thickBot="1" x14ac:dyDescent="0.4">
      <c r="E25" s="96" t="s">
        <v>28</v>
      </c>
      <c r="F25" s="100">
        <v>5</v>
      </c>
      <c r="G25" s="103">
        <f t="shared" si="1"/>
        <v>11.111111111111111</v>
      </c>
    </row>
    <row r="26" spans="1:7" x14ac:dyDescent="0.35">
      <c r="A26" s="5" t="s">
        <v>19</v>
      </c>
      <c r="B26" s="32" t="s">
        <v>55</v>
      </c>
      <c r="C26" s="33" t="s">
        <v>56</v>
      </c>
      <c r="E26" s="96" t="s">
        <v>18</v>
      </c>
      <c r="F26" s="100">
        <v>0</v>
      </c>
      <c r="G26" s="103">
        <f t="shared" si="1"/>
        <v>0</v>
      </c>
    </row>
    <row r="27" spans="1:7" ht="16" thickBot="1" x14ac:dyDescent="0.4">
      <c r="A27" s="96" t="s">
        <v>11</v>
      </c>
      <c r="B27" s="100">
        <v>2</v>
      </c>
      <c r="C27" s="103">
        <v>4.4444444444444446</v>
      </c>
      <c r="E27" s="97" t="s">
        <v>7</v>
      </c>
      <c r="F27" s="101">
        <v>45</v>
      </c>
      <c r="G27" s="125">
        <f>SUM(G16:G26)</f>
        <v>100.00000000000001</v>
      </c>
    </row>
    <row r="28" spans="1:7" ht="16" thickBot="1" x14ac:dyDescent="0.4">
      <c r="A28" s="96" t="s">
        <v>12</v>
      </c>
      <c r="B28" s="100">
        <v>10</v>
      </c>
      <c r="C28" s="103">
        <v>22.222222222222221</v>
      </c>
    </row>
    <row r="29" spans="1:7" x14ac:dyDescent="0.35">
      <c r="A29" s="96" t="s">
        <v>13</v>
      </c>
      <c r="B29" s="100">
        <v>9</v>
      </c>
      <c r="C29" s="103">
        <v>20</v>
      </c>
      <c r="E29" s="5" t="s">
        <v>45</v>
      </c>
      <c r="F29" s="32" t="s">
        <v>55</v>
      </c>
      <c r="G29" s="33" t="s">
        <v>56</v>
      </c>
    </row>
    <row r="30" spans="1:7" x14ac:dyDescent="0.35">
      <c r="A30" s="96" t="s">
        <v>14</v>
      </c>
      <c r="B30" s="100">
        <v>9</v>
      </c>
      <c r="C30" s="103">
        <v>20</v>
      </c>
      <c r="E30" s="96" t="s">
        <v>43</v>
      </c>
      <c r="F30" s="100">
        <v>36</v>
      </c>
      <c r="G30" s="103">
        <v>80</v>
      </c>
    </row>
    <row r="31" spans="1:7" x14ac:dyDescent="0.35">
      <c r="A31" s="96" t="s">
        <v>15</v>
      </c>
      <c r="B31" s="100">
        <v>11</v>
      </c>
      <c r="C31" s="103">
        <v>24.444444444444443</v>
      </c>
      <c r="E31" s="96" t="s">
        <v>270</v>
      </c>
      <c r="F31" s="100">
        <v>8</v>
      </c>
      <c r="G31" s="103">
        <v>17.777777777777779</v>
      </c>
    </row>
    <row r="32" spans="1:7" x14ac:dyDescent="0.35">
      <c r="A32" s="96" t="s">
        <v>16</v>
      </c>
      <c r="B32" s="100">
        <v>2</v>
      </c>
      <c r="C32" s="103">
        <v>4.4444444444444446</v>
      </c>
      <c r="E32" s="96" t="s">
        <v>272</v>
      </c>
      <c r="F32" s="100">
        <v>1</v>
      </c>
      <c r="G32" s="103">
        <v>2.2222222222222223</v>
      </c>
    </row>
    <row r="33" spans="1:7" ht="16" thickBot="1" x14ac:dyDescent="0.4">
      <c r="A33" s="96" t="s">
        <v>141</v>
      </c>
      <c r="B33" s="100">
        <v>2</v>
      </c>
      <c r="C33" s="103">
        <v>4.4444444444444446</v>
      </c>
      <c r="E33" s="97" t="s">
        <v>7</v>
      </c>
      <c r="F33" s="101">
        <v>45</v>
      </c>
      <c r="G33" s="102">
        <v>100</v>
      </c>
    </row>
    <row r="34" spans="1:7" x14ac:dyDescent="0.35">
      <c r="A34" s="96" t="s">
        <v>18</v>
      </c>
      <c r="B34" s="100">
        <v>0</v>
      </c>
      <c r="C34" s="103">
        <v>0</v>
      </c>
    </row>
    <row r="35" spans="1:7" ht="16" thickBot="1" x14ac:dyDescent="0.4">
      <c r="A35" s="97" t="s">
        <v>7</v>
      </c>
      <c r="B35" s="101">
        <v>45</v>
      </c>
      <c r="C35" s="125">
        <f>SUM(C27:C34)</f>
        <v>99.999999999999986</v>
      </c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04C997-8D45-4A34-8AC2-2E6927842D09}">
  <dimension ref="A1:N45"/>
  <sheetViews>
    <sheetView zoomScale="60" zoomScaleNormal="60" workbookViewId="0"/>
  </sheetViews>
  <sheetFormatPr defaultRowHeight="15.5" x14ac:dyDescent="0.35"/>
  <cols>
    <col min="1" max="1" width="48.36328125" style="28" customWidth="1"/>
    <col min="2" max="2" width="10.7265625" style="28" customWidth="1"/>
    <col min="3" max="3" width="11.6328125" style="28" customWidth="1"/>
    <col min="4" max="5" width="8.7265625" style="28"/>
    <col min="6" max="6" width="37.453125" style="28" customWidth="1"/>
    <col min="7" max="7" width="10.54296875" style="28" customWidth="1"/>
    <col min="8" max="8" width="12.1796875" style="28" customWidth="1"/>
    <col min="9" max="10" width="8.7265625" style="28"/>
    <col min="11" max="11" width="41" style="28" customWidth="1"/>
    <col min="12" max="12" width="14.90625" style="28" customWidth="1"/>
    <col min="13" max="13" width="12.36328125" style="28" customWidth="1"/>
    <col min="14" max="16384" width="8.7265625" style="28"/>
  </cols>
  <sheetData>
    <row r="1" spans="1:14" ht="15.5" customHeight="1" x14ac:dyDescent="0.35">
      <c r="A1" s="5" t="s">
        <v>121</v>
      </c>
      <c r="B1" s="56">
        <v>5684</v>
      </c>
      <c r="F1" s="5" t="s">
        <v>19</v>
      </c>
      <c r="G1" s="32" t="s">
        <v>55</v>
      </c>
      <c r="H1" s="32" t="s">
        <v>56</v>
      </c>
      <c r="I1" s="33" t="s">
        <v>57</v>
      </c>
      <c r="K1" s="5" t="s">
        <v>41</v>
      </c>
      <c r="L1" s="6" t="s">
        <v>55</v>
      </c>
      <c r="M1" s="6" t="s">
        <v>56</v>
      </c>
      <c r="N1" s="7" t="s">
        <v>57</v>
      </c>
    </row>
    <row r="2" spans="1:14" ht="15.5" customHeight="1" thickBot="1" x14ac:dyDescent="0.4">
      <c r="A2" s="29" t="s">
        <v>54</v>
      </c>
      <c r="B2" s="57">
        <v>4992.3999999999996</v>
      </c>
      <c r="F2" s="34" t="s">
        <v>93</v>
      </c>
      <c r="G2" s="65">
        <v>19</v>
      </c>
      <c r="H2" s="66">
        <v>0.334271639690359</v>
      </c>
      <c r="I2" s="67">
        <v>16.75</v>
      </c>
      <c r="K2" s="35" t="s">
        <v>111</v>
      </c>
      <c r="L2" s="77">
        <v>1413</v>
      </c>
      <c r="M2" s="70">
        <v>24.8592540464462</v>
      </c>
      <c r="N2" s="75">
        <v>1263.10583</v>
      </c>
    </row>
    <row r="3" spans="1:14" ht="15.5" customHeight="1" thickBot="1" x14ac:dyDescent="0.4">
      <c r="F3" s="34" t="s">
        <v>83</v>
      </c>
      <c r="G3" s="65">
        <v>339</v>
      </c>
      <c r="H3" s="66">
        <v>5.9641097818437698</v>
      </c>
      <c r="I3" s="67">
        <v>320.58958999999999</v>
      </c>
      <c r="K3" s="35" t="s">
        <v>112</v>
      </c>
      <c r="L3" s="77">
        <v>77</v>
      </c>
      <c r="M3" s="70">
        <v>1.3546798029556699</v>
      </c>
      <c r="N3" s="75">
        <v>69.573329999999999</v>
      </c>
    </row>
    <row r="4" spans="1:14" ht="15.5" customHeight="1" x14ac:dyDescent="0.35">
      <c r="A4" s="5" t="s">
        <v>10</v>
      </c>
      <c r="B4" s="6" t="s">
        <v>55</v>
      </c>
      <c r="C4" s="6" t="s">
        <v>56</v>
      </c>
      <c r="D4" s="7" t="s">
        <v>57</v>
      </c>
      <c r="F4" s="34" t="s">
        <v>84</v>
      </c>
      <c r="G4" s="65">
        <v>533</v>
      </c>
      <c r="H4" s="66">
        <v>9.3771991555242806</v>
      </c>
      <c r="I4" s="67">
        <v>497.67707000000001</v>
      </c>
      <c r="K4" s="35" t="s">
        <v>113</v>
      </c>
      <c r="L4" s="77">
        <v>2152</v>
      </c>
      <c r="M4" s="70">
        <v>37.860661505981703</v>
      </c>
      <c r="N4" s="75">
        <v>1889.2810999999999</v>
      </c>
    </row>
    <row r="5" spans="1:14" ht="15.5" customHeight="1" x14ac:dyDescent="0.35">
      <c r="A5" s="30" t="s">
        <v>82</v>
      </c>
      <c r="B5" s="58">
        <v>4</v>
      </c>
      <c r="C5" s="59">
        <v>7.0000000000000007E-2</v>
      </c>
      <c r="D5" s="60">
        <v>4</v>
      </c>
      <c r="F5" s="34" t="s">
        <v>85</v>
      </c>
      <c r="G5" s="65">
        <v>611</v>
      </c>
      <c r="H5" s="66">
        <v>10.7494722026742</v>
      </c>
      <c r="I5" s="67">
        <v>538.09136000000001</v>
      </c>
      <c r="K5" s="35" t="s">
        <v>34</v>
      </c>
      <c r="L5" s="77">
        <v>90</v>
      </c>
      <c r="M5" s="70">
        <v>1.58339197748065</v>
      </c>
      <c r="N5" s="75">
        <v>84.443330000000003</v>
      </c>
    </row>
    <row r="6" spans="1:14" ht="15.5" customHeight="1" x14ac:dyDescent="0.35">
      <c r="A6" s="30" t="s">
        <v>58</v>
      </c>
      <c r="B6" s="58">
        <v>4310</v>
      </c>
      <c r="C6" s="59">
        <v>75.83</v>
      </c>
      <c r="D6" s="61">
        <v>3750.7239800000002</v>
      </c>
      <c r="F6" s="34" t="s">
        <v>86</v>
      </c>
      <c r="G6" s="65">
        <v>618</v>
      </c>
      <c r="H6" s="66">
        <v>10.8726249120338</v>
      </c>
      <c r="I6" s="67">
        <v>535.57182</v>
      </c>
      <c r="K6" s="35" t="s">
        <v>114</v>
      </c>
      <c r="L6" s="77">
        <v>98</v>
      </c>
      <c r="M6" s="70">
        <v>1.72413793103448</v>
      </c>
      <c r="N6" s="75">
        <v>90.118319999999997</v>
      </c>
    </row>
    <row r="7" spans="1:14" ht="15.5" customHeight="1" x14ac:dyDescent="0.35">
      <c r="A7" s="30" t="s">
        <v>59</v>
      </c>
      <c r="B7" s="58">
        <v>96</v>
      </c>
      <c r="C7" s="59">
        <v>1.69</v>
      </c>
      <c r="D7" s="60">
        <v>84.062669999999997</v>
      </c>
      <c r="F7" s="34" t="s">
        <v>87</v>
      </c>
      <c r="G7" s="65">
        <v>730</v>
      </c>
      <c r="H7" s="66">
        <v>12.843068261787501</v>
      </c>
      <c r="I7" s="67">
        <v>631.01306999999997</v>
      </c>
      <c r="K7" s="35" t="s">
        <v>115</v>
      </c>
      <c r="L7" s="77">
        <v>2</v>
      </c>
      <c r="M7" s="70">
        <v>3.5186488388458802E-2</v>
      </c>
      <c r="N7" s="75">
        <v>2</v>
      </c>
    </row>
    <row r="8" spans="1:14" ht="15.5" customHeight="1" x14ac:dyDescent="0.35">
      <c r="A8" s="30" t="s">
        <v>104</v>
      </c>
      <c r="B8" s="58">
        <v>399</v>
      </c>
      <c r="C8" s="59">
        <v>7.02</v>
      </c>
      <c r="D8" s="60">
        <v>353.4975</v>
      </c>
      <c r="F8" s="34" t="s">
        <v>88</v>
      </c>
      <c r="G8" s="65">
        <v>836</v>
      </c>
      <c r="H8" s="66">
        <v>14.707952146375799</v>
      </c>
      <c r="I8" s="67">
        <v>735.35585000000003</v>
      </c>
      <c r="K8" s="35" t="s">
        <v>116</v>
      </c>
      <c r="L8" s="77">
        <v>20</v>
      </c>
      <c r="M8" s="70">
        <v>0.35186488388458798</v>
      </c>
      <c r="N8" s="75">
        <v>17.753329999999998</v>
      </c>
    </row>
    <row r="9" spans="1:14" ht="15.5" customHeight="1" x14ac:dyDescent="0.35">
      <c r="A9" s="30" t="s">
        <v>60</v>
      </c>
      <c r="B9" s="58">
        <v>2</v>
      </c>
      <c r="C9" s="59">
        <v>0.04</v>
      </c>
      <c r="D9" s="60">
        <v>2</v>
      </c>
      <c r="F9" s="34" t="s">
        <v>89</v>
      </c>
      <c r="G9" s="65">
        <v>847</v>
      </c>
      <c r="H9" s="66">
        <v>14.901477832512301</v>
      </c>
      <c r="I9" s="67">
        <v>756.43181000000004</v>
      </c>
      <c r="K9" s="35" t="s">
        <v>99</v>
      </c>
      <c r="L9" s="77">
        <v>998</v>
      </c>
      <c r="M9" s="70">
        <v>17.558057705841001</v>
      </c>
      <c r="N9" s="75">
        <v>852.99713999999994</v>
      </c>
    </row>
    <row r="10" spans="1:14" ht="15.5" customHeight="1" x14ac:dyDescent="0.35">
      <c r="A10" s="30" t="s">
        <v>105</v>
      </c>
      <c r="B10" s="58">
        <v>2</v>
      </c>
      <c r="C10" s="59">
        <v>0.04</v>
      </c>
      <c r="D10" s="60">
        <v>1.4266700000000001</v>
      </c>
      <c r="F10" s="34" t="s">
        <v>90</v>
      </c>
      <c r="G10" s="65">
        <v>664</v>
      </c>
      <c r="H10" s="66">
        <v>11.681914144968299</v>
      </c>
      <c r="I10" s="67">
        <v>572.76012000000003</v>
      </c>
      <c r="K10" s="35" t="s">
        <v>117</v>
      </c>
      <c r="L10" s="77">
        <v>756</v>
      </c>
      <c r="M10" s="70">
        <v>13.3004926108374</v>
      </c>
      <c r="N10" s="75">
        <v>658.00918000000001</v>
      </c>
    </row>
    <row r="11" spans="1:14" ht="15.5" customHeight="1" x14ac:dyDescent="0.35">
      <c r="A11" s="30" t="s">
        <v>61</v>
      </c>
      <c r="B11" s="58">
        <v>6</v>
      </c>
      <c r="C11" s="59">
        <v>0.11</v>
      </c>
      <c r="D11" s="60">
        <v>5.8</v>
      </c>
      <c r="F11" s="34" t="s">
        <v>91</v>
      </c>
      <c r="G11" s="65">
        <v>378</v>
      </c>
      <c r="H11" s="66">
        <v>6.6502463054187197</v>
      </c>
      <c r="I11" s="67">
        <v>310.23698999999999</v>
      </c>
      <c r="K11" s="35" t="s">
        <v>118</v>
      </c>
      <c r="L11" s="77">
        <v>15</v>
      </c>
      <c r="M11" s="70">
        <v>0.263898662913441</v>
      </c>
      <c r="N11" s="75">
        <v>12.553330000000001</v>
      </c>
    </row>
    <row r="12" spans="1:14" ht="15.5" customHeight="1" x14ac:dyDescent="0.35">
      <c r="A12" s="30" t="s">
        <v>62</v>
      </c>
      <c r="B12" s="58">
        <v>4</v>
      </c>
      <c r="C12" s="59">
        <v>7.0000000000000007E-2</v>
      </c>
      <c r="D12" s="60">
        <v>3.1</v>
      </c>
      <c r="F12" s="34" t="s">
        <v>92</v>
      </c>
      <c r="G12" s="65">
        <v>66</v>
      </c>
      <c r="H12" s="66">
        <v>1.1611541168191399</v>
      </c>
      <c r="I12" s="67">
        <v>50.333329999999997</v>
      </c>
      <c r="K12" s="35" t="s">
        <v>96</v>
      </c>
      <c r="L12" s="77">
        <v>63</v>
      </c>
      <c r="M12" s="70">
        <v>1.10837438423645</v>
      </c>
      <c r="N12" s="75">
        <v>52.563330000000001</v>
      </c>
    </row>
    <row r="13" spans="1:14" ht="15.5" customHeight="1" thickBot="1" x14ac:dyDescent="0.4">
      <c r="A13" s="30" t="s">
        <v>63</v>
      </c>
      <c r="B13" s="58">
        <v>1</v>
      </c>
      <c r="C13" s="59">
        <v>0.02</v>
      </c>
      <c r="D13" s="60">
        <v>1</v>
      </c>
      <c r="F13" s="34" t="s">
        <v>17</v>
      </c>
      <c r="G13" s="65">
        <v>43</v>
      </c>
      <c r="H13" s="66">
        <v>0.75650950035186504</v>
      </c>
      <c r="I13" s="67">
        <v>27.587209999999999</v>
      </c>
      <c r="K13" s="36" t="s">
        <v>7</v>
      </c>
      <c r="L13" s="72">
        <v>5684</v>
      </c>
      <c r="M13" s="73">
        <v>100</v>
      </c>
      <c r="N13" s="76">
        <v>4992.39822</v>
      </c>
    </row>
    <row r="14" spans="1:14" ht="15.5" customHeight="1" thickBot="1" x14ac:dyDescent="0.4">
      <c r="A14" s="30" t="s">
        <v>64</v>
      </c>
      <c r="B14" s="58">
        <v>1</v>
      </c>
      <c r="C14" s="59">
        <v>0.02</v>
      </c>
      <c r="D14" s="60">
        <v>1</v>
      </c>
      <c r="F14" s="31" t="s">
        <v>7</v>
      </c>
      <c r="G14" s="62">
        <v>5684</v>
      </c>
      <c r="H14" s="68">
        <v>100</v>
      </c>
      <c r="I14" s="64">
        <v>4992.39822</v>
      </c>
    </row>
    <row r="15" spans="1:14" ht="15.5" customHeight="1" thickBot="1" x14ac:dyDescent="0.4">
      <c r="A15" s="30" t="s">
        <v>65</v>
      </c>
      <c r="B15" s="58">
        <v>1</v>
      </c>
      <c r="C15" s="59">
        <v>0.02</v>
      </c>
      <c r="D15" s="60">
        <v>1</v>
      </c>
      <c r="K15" s="5" t="s">
        <v>45</v>
      </c>
      <c r="L15" s="6" t="s">
        <v>55</v>
      </c>
      <c r="M15" s="6" t="s">
        <v>56</v>
      </c>
      <c r="N15" s="7" t="s">
        <v>57</v>
      </c>
    </row>
    <row r="16" spans="1:14" ht="15.5" customHeight="1" x14ac:dyDescent="0.35">
      <c r="A16" s="30" t="s">
        <v>66</v>
      </c>
      <c r="B16" s="58">
        <v>8</v>
      </c>
      <c r="C16" s="59">
        <v>0.14000000000000001</v>
      </c>
      <c r="D16" s="60">
        <v>6.8566700000000003</v>
      </c>
      <c r="F16" s="5" t="s">
        <v>22</v>
      </c>
      <c r="G16" s="6" t="s">
        <v>55</v>
      </c>
      <c r="H16" s="6" t="s">
        <v>56</v>
      </c>
      <c r="I16" s="7" t="s">
        <v>57</v>
      </c>
      <c r="K16" s="35" t="s">
        <v>43</v>
      </c>
      <c r="L16" s="77">
        <v>4479</v>
      </c>
      <c r="M16" s="70">
        <v>78.800140745953598</v>
      </c>
      <c r="N16" s="75">
        <v>3955.7845900000002</v>
      </c>
    </row>
    <row r="17" spans="1:14" ht="15.5" customHeight="1" x14ac:dyDescent="0.35">
      <c r="A17" s="30" t="s">
        <v>67</v>
      </c>
      <c r="B17" s="58">
        <v>1</v>
      </c>
      <c r="C17" s="59">
        <v>0.02</v>
      </c>
      <c r="D17" s="60">
        <v>0.4</v>
      </c>
      <c r="F17" s="35" t="s">
        <v>20</v>
      </c>
      <c r="G17" s="69">
        <v>1412</v>
      </c>
      <c r="H17" s="70">
        <v>24.841660802251901</v>
      </c>
      <c r="I17" s="75">
        <v>1315.3770400000001</v>
      </c>
      <c r="K17" s="35" t="s">
        <v>119</v>
      </c>
      <c r="L17" s="77">
        <v>417</v>
      </c>
      <c r="M17" s="70">
        <v>7.3363828289936697</v>
      </c>
      <c r="N17" s="75">
        <v>353.34998999999999</v>
      </c>
    </row>
    <row r="18" spans="1:14" ht="15.5" customHeight="1" x14ac:dyDescent="0.35">
      <c r="A18" s="30" t="s">
        <v>68</v>
      </c>
      <c r="B18" s="58">
        <v>10</v>
      </c>
      <c r="C18" s="59">
        <v>0.18</v>
      </c>
      <c r="D18" s="60">
        <v>9.4</v>
      </c>
      <c r="F18" s="35" t="s">
        <v>21</v>
      </c>
      <c r="G18" s="69">
        <v>4272</v>
      </c>
      <c r="H18" s="70">
        <v>75.158339197748106</v>
      </c>
      <c r="I18" s="75">
        <v>3677.0211800000002</v>
      </c>
      <c r="K18" s="35" t="s">
        <v>120</v>
      </c>
      <c r="L18" s="77">
        <v>22</v>
      </c>
      <c r="M18" s="70">
        <v>0.38705137227304698</v>
      </c>
      <c r="N18" s="75">
        <v>18.399999999999999</v>
      </c>
    </row>
    <row r="19" spans="1:14" ht="15.5" customHeight="1" thickBot="1" x14ac:dyDescent="0.4">
      <c r="A19" s="30" t="s">
        <v>69</v>
      </c>
      <c r="B19" s="58">
        <v>3</v>
      </c>
      <c r="C19" s="59">
        <v>0.05</v>
      </c>
      <c r="D19" s="60">
        <v>2.6266699999999998</v>
      </c>
      <c r="F19" s="36" t="s">
        <v>7</v>
      </c>
      <c r="G19" s="72">
        <v>5684</v>
      </c>
      <c r="H19" s="73">
        <v>100</v>
      </c>
      <c r="I19" s="76">
        <v>4992.39822</v>
      </c>
      <c r="K19" s="35" t="s">
        <v>96</v>
      </c>
      <c r="L19" s="77">
        <v>174</v>
      </c>
      <c r="M19" s="70">
        <v>3.06122448979592</v>
      </c>
      <c r="N19" s="75">
        <v>150.06547</v>
      </c>
    </row>
    <row r="20" spans="1:14" ht="15.5" customHeight="1" thickBot="1" x14ac:dyDescent="0.4">
      <c r="A20" s="30" t="s">
        <v>100</v>
      </c>
      <c r="B20" s="58">
        <v>13</v>
      </c>
      <c r="C20" s="59">
        <v>0.23</v>
      </c>
      <c r="D20" s="60">
        <v>12.133330000000001</v>
      </c>
      <c r="F20" s="40"/>
      <c r="G20" s="41"/>
      <c r="H20" s="42"/>
      <c r="I20" s="43"/>
      <c r="K20" s="35" t="s">
        <v>42</v>
      </c>
      <c r="L20" s="77">
        <v>592</v>
      </c>
      <c r="M20" s="70">
        <v>10.4152005629838</v>
      </c>
      <c r="N20" s="75">
        <v>514.79817000000003</v>
      </c>
    </row>
    <row r="21" spans="1:14" ht="15.5" customHeight="1" thickBot="1" x14ac:dyDescent="0.4">
      <c r="A21" s="30" t="s">
        <v>130</v>
      </c>
      <c r="B21" s="58">
        <v>19</v>
      </c>
      <c r="C21" s="59">
        <v>0.33</v>
      </c>
      <c r="D21" s="60">
        <v>18.066669999999998</v>
      </c>
      <c r="F21" s="5" t="s">
        <v>30</v>
      </c>
      <c r="G21" s="6" t="s">
        <v>55</v>
      </c>
      <c r="H21" s="6" t="s">
        <v>56</v>
      </c>
      <c r="I21" s="7" t="s">
        <v>57</v>
      </c>
      <c r="K21" s="36" t="s">
        <v>7</v>
      </c>
      <c r="L21" s="78">
        <v>5684</v>
      </c>
      <c r="M21" s="78">
        <v>100</v>
      </c>
      <c r="N21" s="76">
        <v>4992.39822</v>
      </c>
    </row>
    <row r="22" spans="1:14" ht="15.5" customHeight="1" thickBot="1" x14ac:dyDescent="0.4">
      <c r="A22" s="30" t="s">
        <v>131</v>
      </c>
      <c r="B22" s="58">
        <v>30</v>
      </c>
      <c r="C22" s="59">
        <v>0.53</v>
      </c>
      <c r="D22" s="60">
        <v>26.613340000000001</v>
      </c>
      <c r="F22" s="35" t="s">
        <v>23</v>
      </c>
      <c r="G22" s="69">
        <v>164</v>
      </c>
      <c r="H22" s="74">
        <v>2.8852920478536199</v>
      </c>
      <c r="I22" s="71">
        <v>147.14331999999999</v>
      </c>
    </row>
    <row r="23" spans="1:14" ht="15.5" customHeight="1" x14ac:dyDescent="0.35">
      <c r="A23" s="30" t="s">
        <v>132</v>
      </c>
      <c r="B23" s="58">
        <v>41</v>
      </c>
      <c r="C23" s="59">
        <v>0.72</v>
      </c>
      <c r="D23" s="60">
        <v>33.393329999999999</v>
      </c>
      <c r="F23" s="35" t="s">
        <v>97</v>
      </c>
      <c r="G23" s="69">
        <v>251</v>
      </c>
      <c r="H23" s="74">
        <v>4.4159042927515797</v>
      </c>
      <c r="I23" s="71">
        <v>230.13040000000001</v>
      </c>
      <c r="K23" s="39" t="s">
        <v>128</v>
      </c>
      <c r="L23" s="8" t="s">
        <v>55</v>
      </c>
      <c r="M23" s="8" t="s">
        <v>56</v>
      </c>
      <c r="N23" s="9" t="s">
        <v>57</v>
      </c>
    </row>
    <row r="24" spans="1:14" ht="15.5" customHeight="1" x14ac:dyDescent="0.35">
      <c r="A24" s="30" t="s">
        <v>101</v>
      </c>
      <c r="B24" s="58">
        <v>57</v>
      </c>
      <c r="C24" s="59">
        <v>1</v>
      </c>
      <c r="D24" s="60">
        <v>47.893349999999998</v>
      </c>
      <c r="F24" s="35" t="s">
        <v>98</v>
      </c>
      <c r="G24" s="69">
        <v>4559</v>
      </c>
      <c r="H24" s="74">
        <v>80.207600281491906</v>
      </c>
      <c r="I24" s="75">
        <v>4011.24145</v>
      </c>
      <c r="K24" s="37" t="s">
        <v>127</v>
      </c>
      <c r="L24" s="79">
        <v>88</v>
      </c>
      <c r="M24" s="80">
        <v>1.5482054890921899</v>
      </c>
      <c r="N24" s="81">
        <v>76.457070000000002</v>
      </c>
    </row>
    <row r="25" spans="1:14" ht="15.5" customHeight="1" x14ac:dyDescent="0.35">
      <c r="A25" s="30" t="s">
        <v>102</v>
      </c>
      <c r="B25" s="58">
        <v>6</v>
      </c>
      <c r="C25" s="59">
        <v>0.11</v>
      </c>
      <c r="D25" s="60">
        <v>5.8</v>
      </c>
      <c r="F25" s="35" t="s">
        <v>99</v>
      </c>
      <c r="G25" s="69">
        <v>622</v>
      </c>
      <c r="H25" s="74">
        <v>10.9429978888107</v>
      </c>
      <c r="I25" s="71">
        <v>528.52425000000005</v>
      </c>
      <c r="K25" s="37" t="s">
        <v>122</v>
      </c>
      <c r="L25" s="79">
        <v>444</v>
      </c>
      <c r="M25" s="80">
        <v>7.8114004222378597</v>
      </c>
      <c r="N25" s="81">
        <v>398.53332999999998</v>
      </c>
    </row>
    <row r="26" spans="1:14" ht="15.5" customHeight="1" x14ac:dyDescent="0.35">
      <c r="A26" s="30" t="s">
        <v>70</v>
      </c>
      <c r="B26" s="58">
        <v>134</v>
      </c>
      <c r="C26" s="59">
        <v>2.36</v>
      </c>
      <c r="D26" s="60">
        <v>123.34999000000001</v>
      </c>
      <c r="F26" s="35" t="s">
        <v>94</v>
      </c>
      <c r="G26" s="69">
        <v>15</v>
      </c>
      <c r="H26" s="74">
        <v>0.263898662913441</v>
      </c>
      <c r="I26" s="71">
        <v>14.26667</v>
      </c>
      <c r="K26" s="37" t="s">
        <v>129</v>
      </c>
      <c r="L26" s="79">
        <v>81</v>
      </c>
      <c r="M26" s="80">
        <v>1.42505277973258</v>
      </c>
      <c r="N26" s="81">
        <v>68.201679999999996</v>
      </c>
    </row>
    <row r="27" spans="1:14" ht="15.5" customHeight="1" x14ac:dyDescent="0.35">
      <c r="A27" s="30" t="s">
        <v>71</v>
      </c>
      <c r="B27" s="58">
        <v>26</v>
      </c>
      <c r="C27" s="59">
        <v>0.46</v>
      </c>
      <c r="D27" s="60">
        <v>23.866669999999999</v>
      </c>
      <c r="F27" s="35" t="s">
        <v>95</v>
      </c>
      <c r="G27" s="69">
        <v>4</v>
      </c>
      <c r="H27" s="74">
        <v>7.0372976776917701E-2</v>
      </c>
      <c r="I27" s="71">
        <v>4</v>
      </c>
      <c r="K27" s="37" t="s">
        <v>123</v>
      </c>
      <c r="L27" s="79">
        <v>2503</v>
      </c>
      <c r="M27" s="80">
        <v>44.035890218156197</v>
      </c>
      <c r="N27" s="81">
        <v>2138.63771</v>
      </c>
    </row>
    <row r="28" spans="1:14" ht="15.5" customHeight="1" x14ac:dyDescent="0.35">
      <c r="A28" s="30" t="s">
        <v>72</v>
      </c>
      <c r="B28" s="58">
        <v>23</v>
      </c>
      <c r="C28" s="59">
        <v>0.4</v>
      </c>
      <c r="D28" s="60">
        <v>19.408329999999999</v>
      </c>
      <c r="F28" s="35" t="s">
        <v>96</v>
      </c>
      <c r="G28" s="69">
        <v>69</v>
      </c>
      <c r="H28" s="74">
        <v>1.2139338494018299</v>
      </c>
      <c r="I28" s="71">
        <v>57.092129999999997</v>
      </c>
      <c r="K28" s="37" t="s">
        <v>124</v>
      </c>
      <c r="L28" s="79">
        <v>2268</v>
      </c>
      <c r="M28" s="80">
        <v>39.901477832512299</v>
      </c>
      <c r="N28" s="81">
        <v>2051.0713599999999</v>
      </c>
    </row>
    <row r="29" spans="1:14" ht="15.5" customHeight="1" thickBot="1" x14ac:dyDescent="0.4">
      <c r="A29" s="30" t="s">
        <v>103</v>
      </c>
      <c r="B29" s="58">
        <v>72</v>
      </c>
      <c r="C29" s="59">
        <v>1.27</v>
      </c>
      <c r="D29" s="60">
        <v>68.166669999999996</v>
      </c>
      <c r="F29" s="36" t="s">
        <v>7</v>
      </c>
      <c r="G29" s="72">
        <v>5684</v>
      </c>
      <c r="H29" s="73">
        <v>100</v>
      </c>
      <c r="I29" s="76">
        <v>4992.39822</v>
      </c>
      <c r="K29" s="37" t="s">
        <v>125</v>
      </c>
      <c r="L29" s="79">
        <v>202</v>
      </c>
      <c r="M29" s="80">
        <v>3.5538353272343399</v>
      </c>
      <c r="N29" s="81">
        <v>175.57999000000001</v>
      </c>
    </row>
    <row r="30" spans="1:14" ht="15.5" customHeight="1" x14ac:dyDescent="0.35">
      <c r="A30" s="30" t="s">
        <v>73</v>
      </c>
      <c r="B30" s="58">
        <v>1</v>
      </c>
      <c r="C30" s="59">
        <v>0.02</v>
      </c>
      <c r="D30" s="60">
        <v>1</v>
      </c>
      <c r="K30" s="37" t="s">
        <v>96</v>
      </c>
      <c r="L30" s="79">
        <v>47</v>
      </c>
      <c r="M30" s="80">
        <v>0.82688247712878304</v>
      </c>
      <c r="N30" s="81">
        <v>41.157089999999997</v>
      </c>
    </row>
    <row r="31" spans="1:14" ht="15.5" customHeight="1" x14ac:dyDescent="0.35">
      <c r="A31" s="30" t="s">
        <v>74</v>
      </c>
      <c r="B31" s="58">
        <v>3</v>
      </c>
      <c r="C31" s="59">
        <v>0.05</v>
      </c>
      <c r="D31" s="60">
        <v>2.5</v>
      </c>
      <c r="K31" s="37" t="s">
        <v>126</v>
      </c>
      <c r="L31" s="79">
        <v>51</v>
      </c>
      <c r="M31" s="80">
        <v>0.89725545390570005</v>
      </c>
      <c r="N31" s="81">
        <v>42.759990000000002</v>
      </c>
    </row>
    <row r="32" spans="1:14" ht="15.5" customHeight="1" thickBot="1" x14ac:dyDescent="0.4">
      <c r="A32" s="30" t="s">
        <v>75</v>
      </c>
      <c r="B32" s="58">
        <v>22</v>
      </c>
      <c r="C32" s="59">
        <v>0.39</v>
      </c>
      <c r="D32" s="60">
        <v>20.2</v>
      </c>
      <c r="K32" s="38" t="s">
        <v>7</v>
      </c>
      <c r="L32" s="82">
        <v>5684</v>
      </c>
      <c r="M32" s="82">
        <v>100</v>
      </c>
      <c r="N32" s="83">
        <v>4992.39822</v>
      </c>
    </row>
    <row r="33" spans="1:14" ht="15.5" customHeight="1" x14ac:dyDescent="0.35">
      <c r="A33" s="30" t="s">
        <v>76</v>
      </c>
      <c r="B33" s="58">
        <v>189</v>
      </c>
      <c r="C33" s="59">
        <v>3.33</v>
      </c>
      <c r="D33" s="60">
        <v>182.02082999999999</v>
      </c>
      <c r="K33"/>
      <c r="L33"/>
      <c r="M33"/>
      <c r="N33"/>
    </row>
    <row r="34" spans="1:14" ht="15.5" customHeight="1" x14ac:dyDescent="0.35">
      <c r="A34" s="30" t="s">
        <v>106</v>
      </c>
      <c r="B34" s="58">
        <v>21</v>
      </c>
      <c r="C34" s="59">
        <v>0.37</v>
      </c>
      <c r="D34" s="60">
        <v>18.87867</v>
      </c>
      <c r="K34"/>
      <c r="L34"/>
      <c r="M34"/>
      <c r="N34"/>
    </row>
    <row r="35" spans="1:14" ht="15.5" customHeight="1" x14ac:dyDescent="0.35">
      <c r="A35" s="30" t="s">
        <v>77</v>
      </c>
      <c r="B35" s="58">
        <v>4</v>
      </c>
      <c r="C35" s="59">
        <v>7.0000000000000007E-2</v>
      </c>
      <c r="D35" s="60">
        <v>4</v>
      </c>
      <c r="K35"/>
      <c r="L35"/>
      <c r="M35"/>
      <c r="N35"/>
    </row>
    <row r="36" spans="1:14" ht="15.5" customHeight="1" x14ac:dyDescent="0.35">
      <c r="A36" s="30" t="s">
        <v>78</v>
      </c>
      <c r="B36" s="58">
        <v>3</v>
      </c>
      <c r="C36" s="59">
        <v>0.05</v>
      </c>
      <c r="D36" s="60">
        <v>3</v>
      </c>
    </row>
    <row r="37" spans="1:14" ht="15.5" customHeight="1" x14ac:dyDescent="0.35">
      <c r="A37" s="30" t="s">
        <v>107</v>
      </c>
      <c r="B37" s="58">
        <v>2</v>
      </c>
      <c r="C37" s="59">
        <v>0.04</v>
      </c>
      <c r="D37" s="60">
        <v>0.93332999999999999</v>
      </c>
    </row>
    <row r="38" spans="1:14" ht="15.5" customHeight="1" x14ac:dyDescent="0.35">
      <c r="A38" s="30" t="s">
        <v>79</v>
      </c>
      <c r="B38" s="58">
        <v>20</v>
      </c>
      <c r="C38" s="59">
        <v>0.35</v>
      </c>
      <c r="D38" s="60">
        <v>18.813330000000001</v>
      </c>
    </row>
    <row r="39" spans="1:14" ht="15.5" customHeight="1" x14ac:dyDescent="0.35">
      <c r="A39" s="30" t="s">
        <v>108</v>
      </c>
      <c r="B39" s="58">
        <v>54</v>
      </c>
      <c r="C39" s="59">
        <v>0.95</v>
      </c>
      <c r="D39" s="60">
        <v>51.379989999999999</v>
      </c>
    </row>
    <row r="40" spans="1:14" ht="15.5" customHeight="1" x14ac:dyDescent="0.35">
      <c r="A40" s="30" t="s">
        <v>80</v>
      </c>
      <c r="B40" s="58">
        <v>1</v>
      </c>
      <c r="C40" s="59">
        <v>0.02</v>
      </c>
      <c r="D40" s="60">
        <v>1</v>
      </c>
    </row>
    <row r="41" spans="1:14" ht="15.5" customHeight="1" x14ac:dyDescent="0.35">
      <c r="A41" s="30" t="s">
        <v>81</v>
      </c>
      <c r="B41" s="58">
        <v>6</v>
      </c>
      <c r="C41" s="59">
        <v>0.11</v>
      </c>
      <c r="D41" s="60">
        <v>5.9333299999999998</v>
      </c>
    </row>
    <row r="42" spans="1:14" ht="15.5" customHeight="1" x14ac:dyDescent="0.35">
      <c r="A42" s="30" t="s">
        <v>109</v>
      </c>
      <c r="B42" s="58">
        <v>6</v>
      </c>
      <c r="C42" s="59">
        <v>0.11</v>
      </c>
      <c r="D42" s="60">
        <v>5.4</v>
      </c>
    </row>
    <row r="43" spans="1:14" ht="15.5" customHeight="1" x14ac:dyDescent="0.35">
      <c r="A43" s="30" t="s">
        <v>110</v>
      </c>
      <c r="B43" s="58">
        <v>83</v>
      </c>
      <c r="C43" s="59">
        <v>1.46</v>
      </c>
      <c r="D43" s="60">
        <v>71.752899999999997</v>
      </c>
    </row>
    <row r="44" spans="1:14" ht="15.5" customHeight="1" x14ac:dyDescent="0.35">
      <c r="A44" s="196" t="s">
        <v>448</v>
      </c>
      <c r="B44" s="197">
        <f>SUM(B21:B42, B5)</f>
        <v>744</v>
      </c>
      <c r="C44" s="198">
        <f t="shared" ref="C44:D44" si="0">SUM(C21:C42, C5)</f>
        <v>13.109999999999996</v>
      </c>
      <c r="D44" s="197">
        <f t="shared" si="0"/>
        <v>685.61782999999991</v>
      </c>
    </row>
    <row r="45" spans="1:14" ht="15.5" customHeight="1" thickBot="1" x14ac:dyDescent="0.4">
      <c r="A45" s="31" t="s">
        <v>7</v>
      </c>
      <c r="B45" s="62">
        <v>5684</v>
      </c>
      <c r="C45" s="63">
        <v>100</v>
      </c>
      <c r="D45" s="64">
        <v>4992.39822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Board performance</vt:lpstr>
      <vt:lpstr>Clinical Excellence Awards</vt:lpstr>
      <vt:lpstr>Complaints</vt:lpstr>
      <vt:lpstr>Employee relations</vt:lpstr>
      <vt:lpstr>Incidents (staff)</vt:lpstr>
      <vt:lpstr>Incidents (service users)</vt:lpstr>
      <vt:lpstr>Interpreting</vt:lpstr>
      <vt:lpstr>Leavers, redundancy, maternity</vt:lpstr>
      <vt:lpstr>Membership</vt:lpstr>
      <vt:lpstr>Mental Health Act</vt:lpstr>
      <vt:lpstr>Operational services</vt:lpstr>
      <vt:lpstr>Patient experience</vt:lpstr>
      <vt:lpstr>Reasonable adjustments</vt:lpstr>
      <vt:lpstr>Recruitment</vt:lpstr>
      <vt:lpstr>Training</vt:lpstr>
      <vt:lpstr>Volunteers</vt:lpstr>
      <vt:lpstr>Workforce profile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2022-05-20T08:47:20Z</dcterms:created>
  <dcterms:modified xsi:type="dcterms:W3CDTF">2022-08-23T08:46:49Z</dcterms:modified>
</cp:coreProperties>
</file>