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CAA1ABC0-0ECB-48A0-B27B-247179AC0A16}" xr6:coauthVersionLast="36" xr6:coauthVersionMax="36"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A15" i="1"/>
  <c r="Y15" i="1"/>
  <c r="S15" i="1"/>
  <c r="I15" i="1"/>
  <c r="AC15" i="1"/>
  <c r="P15" i="1"/>
  <c r="T15" i="1"/>
  <c r="W15" i="1"/>
  <c r="X15" i="1"/>
  <c r="R15" i="1"/>
  <c r="AB15" i="1"/>
  <c r="M15" i="1"/>
  <c r="Z15" i="1"/>
  <c r="J15" i="1"/>
  <c r="U15" i="1"/>
  <c r="K15" i="1"/>
  <c r="Q15" i="1"/>
  <c r="N15" i="1"/>
  <c r="V15" i="1"/>
  <c r="L15" i="1"/>
  <c r="O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1" i="1" a="1"/>
  <c r="A81" i="1" a="1"/>
  <c r="A154" i="1" a="1"/>
  <c r="A148" i="1" a="1"/>
  <c r="A122" i="1" a="1"/>
  <c r="A208" i="1" a="1"/>
  <c r="AP15" i="1"/>
  <c r="A36" i="1" a="1"/>
  <c r="A21" i="1" a="1"/>
  <c r="A202" i="1" a="1"/>
  <c r="A188" i="1" a="1"/>
  <c r="A187" i="1" a="1"/>
  <c r="A160" i="1" a="1"/>
  <c r="A87" i="1" a="1"/>
  <c r="A105" i="1" a="1"/>
  <c r="A66" i="1" a="1"/>
  <c r="A146" i="1" a="1"/>
  <c r="A136" i="1" a="1"/>
  <c r="A190" i="1" a="1"/>
  <c r="A170" i="1" a="1"/>
  <c r="A114" i="1" a="1"/>
  <c r="A63" i="1" a="1"/>
  <c r="A96" i="1" a="1"/>
  <c r="A176" i="1" a="1"/>
  <c r="A204" i="1" a="1"/>
  <c r="A215" i="1" a="1"/>
  <c r="A82" i="1" a="1"/>
  <c r="A196" i="1" a="1"/>
  <c r="A55" i="1" a="1"/>
  <c r="A46" i="1" a="1"/>
  <c r="A132" i="1" a="1"/>
  <c r="AL15" i="1"/>
  <c r="A86" i="1" a="1"/>
  <c r="A214" i="1" a="1"/>
  <c r="A203" i="1" a="1"/>
  <c r="A103" i="1" a="1"/>
  <c r="A23" i="1" a="1"/>
  <c r="A155" i="1" a="1"/>
  <c r="A200" i="1" a="1"/>
  <c r="A116" i="1" a="1"/>
  <c r="A201" i="1" a="1"/>
  <c r="A117" i="1" a="1"/>
  <c r="AT15" i="1"/>
  <c r="A166" i="1" a="1"/>
  <c r="A174" i="1" a="1"/>
  <c r="A172" i="1" a="1"/>
  <c r="A68" i="1" a="1"/>
  <c r="A48" i="1" a="1"/>
  <c r="A169" i="1" a="1"/>
  <c r="A138" i="1" a="1"/>
  <c r="A18" i="1" a="1"/>
  <c r="A209" i="1" a="1"/>
  <c r="A61" i="1" a="1"/>
  <c r="A165" i="1" a="1"/>
  <c r="A121" i="1" a="1"/>
  <c r="A173" i="1" a="1"/>
  <c r="A157" i="1" a="1"/>
  <c r="A144" i="1" a="1"/>
  <c r="A205" i="1" a="1"/>
  <c r="A145" i="1" a="1"/>
  <c r="A126" i="1" a="1"/>
  <c r="A27" i="1" a="1"/>
  <c r="A52" i="1" a="1"/>
  <c r="A180" i="1" a="1"/>
  <c r="A49" i="1" a="1"/>
  <c r="A194" i="1" a="1"/>
  <c r="A175" i="1" a="1"/>
  <c r="A198" i="1" a="1"/>
  <c r="A127" i="1" a="1"/>
  <c r="A39" i="1" a="1"/>
  <c r="A69" i="1" a="1"/>
  <c r="A135" i="1" a="1"/>
  <c r="A142" i="1" a="1"/>
  <c r="A37" i="1" a="1"/>
  <c r="A98" i="1" a="1"/>
  <c r="AO15" i="1"/>
  <c r="A41" i="1" a="1"/>
  <c r="A76" i="1" a="1"/>
  <c r="A56" i="1" a="1"/>
  <c r="AK15" i="1"/>
  <c r="A94" i="1" a="1"/>
  <c r="A89" i="1" a="1"/>
  <c r="A64" i="1" a="1"/>
  <c r="A42" i="1" a="1"/>
  <c r="A30" i="1" a="1"/>
  <c r="A181" i="1" a="1"/>
  <c r="A118" i="1" a="1"/>
  <c r="A177" i="1" a="1"/>
  <c r="A17" i="1" a="1"/>
  <c r="A185" i="1" a="1"/>
  <c r="A62" i="1" a="1"/>
  <c r="A84" i="1" a="1"/>
  <c r="A143" i="1" a="1"/>
  <c r="A65" i="1" a="1"/>
  <c r="A158" i="1" a="1"/>
  <c r="AE15" i="1"/>
  <c r="A59" i="1" a="1"/>
  <c r="A123" i="1" a="1"/>
  <c r="A71" i="1" a="1"/>
  <c r="A32" i="1" a="1"/>
  <c r="A150" i="1" a="1"/>
  <c r="AH15" i="1"/>
  <c r="A99" i="1" a="1"/>
  <c r="A88" i="1" a="1"/>
  <c r="A31" i="1" a="1"/>
  <c r="A115" i="1" a="1"/>
  <c r="A57" i="1" a="1"/>
  <c r="A19" i="1" a="1"/>
  <c r="A119" i="1" a="1"/>
  <c r="A28" i="1" a="1"/>
  <c r="A51" i="1" a="1"/>
  <c r="A58" i="1" a="1"/>
  <c r="A67" i="1" a="1"/>
  <c r="A124" i="1" a="1"/>
  <c r="A112" i="1" a="1"/>
  <c r="A44" i="1" a="1"/>
  <c r="A74" i="1" a="1"/>
  <c r="A107" i="1" a="1"/>
  <c r="A24" i="1" a="1"/>
  <c r="A183" i="1" a="1"/>
  <c r="A47" i="1" a="1"/>
  <c r="A38" i="1" a="1"/>
  <c r="A77" i="1" a="1"/>
  <c r="A189" i="1" a="1"/>
  <c r="A110" i="1" a="1"/>
  <c r="A70" i="1" a="1"/>
  <c r="A195" i="1" a="1"/>
  <c r="A26" i="1" a="1"/>
  <c r="AM15" i="1"/>
  <c r="A186" i="1" a="1"/>
  <c r="A60" i="1" a="1"/>
  <c r="AS15" i="1"/>
  <c r="A212" i="1" a="1"/>
  <c r="A90" i="1" a="1"/>
  <c r="A213" i="1" a="1"/>
  <c r="AF15" i="1"/>
  <c r="A80" i="1" a="1"/>
  <c r="A193" i="1" a="1"/>
  <c r="A95" i="1" a="1"/>
  <c r="A159" i="1" a="1"/>
  <c r="A182" i="1" a="1"/>
  <c r="A164" i="1" a="1"/>
  <c r="A72" i="1" a="1"/>
  <c r="A128" i="1" a="1"/>
  <c r="A210" i="1" a="1"/>
  <c r="A93" i="1" a="1"/>
  <c r="A192" i="1" a="1"/>
  <c r="A139" i="1" a="1"/>
  <c r="AG15" i="1"/>
  <c r="AN15" i="1"/>
  <c r="AI15" i="1"/>
  <c r="A45" i="1" a="1"/>
  <c r="A130" i="1" a="1"/>
  <c r="A16" i="1" a="1"/>
  <c r="A102" i="1" a="1"/>
  <c r="A168" i="1" a="1"/>
  <c r="A34" i="1" a="1"/>
  <c r="A140" i="1" a="1"/>
  <c r="A53" i="1" a="1"/>
  <c r="A206" i="1" a="1"/>
  <c r="A40" i="1" a="1"/>
  <c r="A197" i="1" a="1"/>
  <c r="AR15" i="1"/>
  <c r="A163" i="1" a="1"/>
  <c r="A50" i="1" a="1"/>
  <c r="A35" i="1" a="1"/>
  <c r="A131" i="1" a="1"/>
  <c r="A75" i="1" a="1"/>
  <c r="A134" i="1" a="1"/>
  <c r="A147" i="1" a="1"/>
  <c r="A108" i="1" a="1"/>
  <c r="A43" i="1" a="1"/>
  <c r="A97" i="1" a="1"/>
  <c r="A149" i="1" a="1"/>
  <c r="A167" i="1" a="1"/>
  <c r="A184" i="1" a="1"/>
  <c r="AQ15" i="1"/>
  <c r="A100" i="1" a="1"/>
  <c r="AD15" i="1"/>
  <c r="A178" i="1" a="1"/>
  <c r="A111" i="1" a="1"/>
  <c r="A152" i="1" a="1"/>
  <c r="A141" i="1" a="1"/>
  <c r="A162" i="1" a="1"/>
  <c r="A179" i="1" a="1"/>
  <c r="A153" i="1" a="1"/>
  <c r="A101" i="1" a="1"/>
  <c r="A125" i="1" a="1"/>
  <c r="A20" i="1" a="1"/>
  <c r="A92" i="1" a="1"/>
  <c r="A54" i="1" a="1"/>
  <c r="A106" i="1" a="1"/>
  <c r="A151" i="1" a="1"/>
  <c r="A109" i="1" a="1"/>
  <c r="A137" i="1" a="1"/>
  <c r="A171" i="1" a="1"/>
  <c r="A22" i="1" a="1"/>
  <c r="A85" i="1" a="1"/>
  <c r="A161" i="1" a="1"/>
  <c r="A133" i="1" a="1"/>
  <c r="A79" i="1" a="1"/>
  <c r="A29" i="1" a="1"/>
  <c r="A129" i="1" a="1"/>
  <c r="A25" i="1" a="1"/>
  <c r="A104" i="1" a="1"/>
  <c r="A113" i="1" a="1"/>
  <c r="A33" i="1" a="1"/>
  <c r="A120" i="1" a="1"/>
  <c r="A91" i="1" a="1"/>
  <c r="A156" i="1" a="1"/>
  <c r="A199" i="1" a="1"/>
  <c r="A191" i="1" a="1"/>
  <c r="A78" i="1" a="1"/>
  <c r="A73" i="1" a="1"/>
  <c r="A207" i="1" a="1"/>
  <c r="A83"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74" i="8" a="1"/>
  <c r="E61" i="8" a="1"/>
  <c r="E26" i="8" a="1"/>
  <c r="E184" i="8" a="1"/>
  <c r="E159" i="8" a="1"/>
  <c r="E123" i="8" a="1"/>
  <c r="E88" i="8" a="1"/>
  <c r="E101" i="8" a="1"/>
  <c r="E81" i="8" a="1"/>
  <c r="E175" i="8" a="1"/>
  <c r="E181" i="8" a="1"/>
  <c r="E179" i="8" a="1"/>
  <c r="E44" i="8" a="1"/>
  <c r="E34" i="8" a="1"/>
  <c r="E160" i="8" a="1"/>
  <c r="E35" i="8" a="1"/>
  <c r="E7" i="8" a="1"/>
  <c r="E125" i="8" a="1"/>
  <c r="E204" i="8" a="1"/>
  <c r="E23" i="8" a="1"/>
  <c r="E56" i="8" a="1"/>
  <c r="E200" i="8" a="1"/>
  <c r="E91" i="8" a="1"/>
  <c r="E164" i="8" a="1"/>
  <c r="E169" i="8" a="1"/>
  <c r="E138" i="8" a="1"/>
  <c r="E12" i="8" a="1"/>
  <c r="E156" i="8" a="1"/>
  <c r="E82" i="8" a="1"/>
  <c r="E150" i="8" a="1"/>
  <c r="E92" i="8" a="1"/>
  <c r="E48" i="8" a="1"/>
  <c r="E165" i="8" a="1"/>
  <c r="E147" i="8" a="1"/>
  <c r="E177" i="8" a="1"/>
  <c r="E205" i="8" a="1"/>
  <c r="E77" i="8" a="1"/>
  <c r="E19" i="8" a="1"/>
  <c r="E107" i="8" a="1"/>
  <c r="E84" i="8" a="1"/>
  <c r="E126" i="8" a="1"/>
  <c r="E117" i="8" a="1"/>
  <c r="E162" i="8" a="1"/>
  <c r="E54" i="8" a="1"/>
  <c r="E95" i="8" a="1"/>
  <c r="E27" i="8" a="1"/>
  <c r="E75" i="8" a="1"/>
  <c r="E168" i="8" a="1"/>
  <c r="E132" i="8" a="1"/>
  <c r="E199" i="8" a="1"/>
  <c r="E103" i="8" a="1"/>
  <c r="E58" i="8" a="1"/>
  <c r="E45" i="8" a="1"/>
  <c r="E143" i="8" a="1"/>
  <c r="E93" i="8" a="1"/>
  <c r="E146" i="8" a="1"/>
  <c r="E155" i="8" a="1"/>
  <c r="E154" i="8" a="1"/>
  <c r="E9" i="8" a="1"/>
  <c r="E29" i="8" a="1"/>
  <c r="E133" i="8" a="1"/>
  <c r="E18" i="8" a="1"/>
  <c r="E112" i="8" a="1"/>
  <c r="E134" i="8" a="1"/>
  <c r="E86" i="8" a="1"/>
  <c r="E72" i="8" a="1"/>
  <c r="E145" i="8" a="1"/>
  <c r="E74" i="8" a="1"/>
  <c r="E63" i="8" a="1"/>
  <c r="E113" i="8" a="1"/>
  <c r="E66" i="8" a="1"/>
  <c r="E68" i="8" a="1"/>
  <c r="E65" i="8" a="1"/>
  <c r="E193" i="8" a="1"/>
  <c r="E137" i="8" a="1"/>
  <c r="E21" i="8" a="1"/>
  <c r="E157" i="8" a="1"/>
  <c r="E178" i="8" a="1"/>
  <c r="E53" i="8" a="1"/>
  <c r="E135" i="8" a="1"/>
  <c r="E151" i="8" a="1"/>
  <c r="E31" i="8" a="1"/>
  <c r="E119" i="8" a="1"/>
  <c r="E172" i="8" a="1"/>
  <c r="E171" i="8" a="1"/>
  <c r="E167" i="8" a="1"/>
  <c r="E116" i="8" a="1"/>
  <c r="E71" i="8" a="1"/>
  <c r="E190" i="8" a="1"/>
  <c r="E30" i="8" a="1"/>
  <c r="E149" i="8" a="1"/>
  <c r="E99" i="8" a="1"/>
  <c r="E189" i="8" a="1"/>
  <c r="E94" i="8" a="1"/>
  <c r="E87" i="8" a="1"/>
  <c r="E114" i="8" a="1"/>
  <c r="E22"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47" i="8" a="1"/>
  <c r="E16" i="8" a="1"/>
  <c r="E105" i="8" a="1"/>
  <c r="E202" i="8" a="1"/>
  <c r="E42" i="8" a="1"/>
  <c r="E41" i="8" a="1"/>
  <c r="E85" i="8" a="1"/>
  <c r="E59" i="8" a="1"/>
  <c r="E10" i="8" a="1"/>
  <c r="E127" i="8" a="1"/>
  <c r="E186" i="8" a="1"/>
  <c r="E49" i="8" a="1"/>
  <c r="E67" i="8" a="1"/>
  <c r="E142" i="8" a="1"/>
  <c r="E176" i="8" a="1"/>
  <c r="E196" i="8" a="1"/>
  <c r="E51" i="8" a="1"/>
  <c r="E108" i="8" a="1"/>
  <c r="E38" i="8" a="1"/>
  <c r="E198" i="8" a="1"/>
  <c r="E197" i="8" a="1"/>
  <c r="E20" i="8" a="1"/>
  <c r="E140" i="8" a="1"/>
  <c r="E144" i="8" a="1"/>
  <c r="E191" i="8" a="1"/>
  <c r="E11" i="8" a="1"/>
  <c r="E115" i="8" a="1"/>
  <c r="E121" i="8" a="1"/>
  <c r="E55" i="8" a="1"/>
  <c r="E89" i="8" a="1"/>
  <c r="E104" i="8" a="1"/>
  <c r="E163" i="8" a="1"/>
  <c r="E32" i="8" a="1"/>
  <c r="E201" i="8" a="1"/>
  <c r="E203" i="8" a="1"/>
  <c r="E195" i="8" a="1"/>
  <c r="E182" i="8" a="1"/>
  <c r="E158" i="8" a="1"/>
  <c r="E152" i="8" a="1"/>
  <c r="E131" i="8" a="1"/>
  <c r="E106" i="8" a="1"/>
  <c r="E109" i="8" a="1"/>
  <c r="E111" i="8" a="1"/>
  <c r="E185" i="8" a="1"/>
  <c r="E122" i="8" a="1"/>
  <c r="E60" i="8" a="1"/>
  <c r="E39" i="8" a="1"/>
  <c r="E102" i="8" a="1"/>
  <c r="E70" i="8" a="1"/>
  <c r="E37" i="8" a="1"/>
  <c r="E76" i="8" a="1"/>
  <c r="E80" i="8" a="1"/>
  <c r="E28" i="8" a="1"/>
  <c r="E194" i="8" a="1"/>
  <c r="E192" i="8" a="1"/>
  <c r="E153" i="8" a="1"/>
  <c r="E187" i="8" a="1"/>
  <c r="E148" i="8" a="1"/>
  <c r="E141" i="8" a="1"/>
  <c r="E90" i="8" a="1"/>
  <c r="E78" i="8" a="1"/>
  <c r="E69" i="8" a="1"/>
  <c r="E129" i="8" a="1"/>
  <c r="E100" i="8" a="1"/>
  <c r="E96" i="8" a="1"/>
  <c r="E170" i="8" a="1"/>
  <c r="E14" i="8" a="1"/>
  <c r="E36" i="8" a="1"/>
  <c r="E40" i="8" a="1"/>
  <c r="E124" i="8" a="1"/>
  <c r="E8" i="8" a="1"/>
  <c r="E97" i="8" a="1"/>
  <c r="E136" i="8" a="1"/>
  <c r="E43" i="8" a="1"/>
  <c r="E166" i="8" a="1"/>
  <c r="E15" i="8" a="1"/>
  <c r="E79" i="8" a="1"/>
  <c r="E62" i="8" a="1"/>
  <c r="E17" i="8" a="1"/>
  <c r="E98" i="8" a="1"/>
  <c r="E180" i="8" a="1"/>
  <c r="E161" i="8" a="1"/>
  <c r="E183" i="8" a="1"/>
  <c r="E188" i="8" a="1"/>
  <c r="E173" i="8" a="1"/>
  <c r="E73" i="8" a="1"/>
  <c r="E33" i="8" a="1"/>
  <c r="E57" i="8" a="1"/>
  <c r="E130" i="8" a="1"/>
  <c r="E25" i="8" a="1"/>
  <c r="E13" i="8" a="1"/>
  <c r="E118" i="8" a="1"/>
  <c r="E24" i="8" a="1"/>
  <c r="E120" i="8" a="1"/>
  <c r="E46" i="8" a="1"/>
  <c r="E50" i="8" a="1"/>
  <c r="E64" i="8" a="1"/>
  <c r="E52" i="8" a="1"/>
  <c r="E83" i="8" a="1"/>
  <c r="E110" i="8" a="1"/>
  <c r="E128" i="8" a="1"/>
  <c r="E139"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<sst xmlns="http://schemas.openxmlformats.org/spreadsheetml/2006/main" count="43980" uniqueCount="14899">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</sst>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3">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D32" sqref="D32"/>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D9" zoomScale="80" zoomScaleNormal="80" workbookViewId="0">
      <selection activeCell="Y51" sqref="Y16:AT51"/>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8" t="s">
        <v>0</v>
      </c>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row>
    <row r="3" spans="1:47" ht="33" customHeight="1" x14ac:dyDescent="0.2">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9" t="str">
        <f>IF(ISBLANK(OrgNameSelection),"",OrgNameSelection)</f>
        <v>SUSSEX PARTNERSHIP NHS FOUNDATION TRUST</v>
      </c>
      <c r="G5" s="109"/>
      <c r="H5" s="109"/>
      <c r="I5" s="109"/>
      <c r="J5" s="109"/>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0" t="s">
        <v>2</v>
      </c>
      <c r="G7" s="110"/>
      <c r="H7" s="110"/>
      <c r="I7" s="110"/>
      <c r="J7" s="110"/>
      <c r="K7" s="110"/>
      <c r="L7" s="110"/>
      <c r="M7" s="110"/>
      <c r="N7" s="110"/>
      <c r="O7" s="110"/>
      <c r="P7" s="110"/>
      <c r="Q7" s="110"/>
      <c r="R7" s="110"/>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1" t="s">
        <v>3</v>
      </c>
      <c r="G8" s="111"/>
      <c r="H8" s="111"/>
      <c r="I8" s="111"/>
      <c r="J8" s="111"/>
      <c r="K8" s="111"/>
      <c r="L8" s="111"/>
      <c r="M8" s="111"/>
      <c r="N8" s="111"/>
      <c r="O8" s="111"/>
      <c r="P8" s="111"/>
      <c r="Q8" s="111"/>
      <c r="R8" s="111"/>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2"/>
      <c r="G9" s="113"/>
      <c r="H9" s="113"/>
      <c r="I9" s="113"/>
      <c r="J9" s="113"/>
      <c r="K9" s="113"/>
      <c r="L9" s="113"/>
      <c r="M9" s="113"/>
      <c r="N9" s="113"/>
      <c r="O9" s="113"/>
      <c r="P9" s="113"/>
      <c r="Q9" s="113"/>
      <c r="R9" s="114"/>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5"/>
      <c r="E10" s="105"/>
      <c r="F10" s="106"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6"/>
      <c r="H10" s="106"/>
      <c r="I10" s="106"/>
      <c r="J10" s="106"/>
      <c r="K10" s="106"/>
      <c r="L10" s="106"/>
      <c r="M10" s="106"/>
      <c r="N10" s="106"/>
      <c r="O10" s="106"/>
      <c r="P10" s="106"/>
      <c r="Q10" s="106"/>
      <c r="R10" s="106"/>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2"/>
      <c r="E11" s="102"/>
      <c r="F11" s="45" t="s">
        <v>4</v>
      </c>
      <c r="G11" s="33"/>
      <c r="H11" s="33"/>
      <c r="I11" s="96" t="s">
        <v>5</v>
      </c>
      <c r="J11" s="103"/>
      <c r="K11" s="103"/>
      <c r="L11" s="103"/>
      <c r="M11" s="103"/>
      <c r="N11" s="103"/>
      <c r="O11" s="103"/>
      <c r="P11" s="104"/>
      <c r="Q11" s="96" t="s">
        <v>6</v>
      </c>
      <c r="R11" s="103"/>
      <c r="S11" s="103"/>
      <c r="T11" s="103"/>
      <c r="U11" s="103"/>
      <c r="V11" s="103"/>
      <c r="W11" s="103"/>
      <c r="X11" s="104"/>
      <c r="Y11" s="96" t="s">
        <v>7</v>
      </c>
      <c r="Z11" s="97"/>
      <c r="AA11" s="97"/>
      <c r="AB11" s="98"/>
      <c r="AC11" s="92" t="s">
        <v>17</v>
      </c>
      <c r="AD11" s="96" t="s">
        <v>8</v>
      </c>
      <c r="AE11" s="103"/>
      <c r="AF11" s="103"/>
      <c r="AG11" s="103"/>
      <c r="AH11" s="103"/>
      <c r="AI11" s="103"/>
      <c r="AJ11" s="104"/>
      <c r="AK11" s="99" t="s">
        <v>5</v>
      </c>
      <c r="AL11" s="100"/>
      <c r="AM11" s="100"/>
      <c r="AN11" s="101"/>
      <c r="AO11" s="99" t="s">
        <v>6</v>
      </c>
      <c r="AP11" s="100"/>
      <c r="AQ11" s="100"/>
      <c r="AR11" s="101"/>
      <c r="AS11" s="115" t="s">
        <v>7</v>
      </c>
      <c r="AT11" s="116"/>
      <c r="AU11" s="46"/>
    </row>
    <row r="12" spans="1:47" ht="46.5" customHeight="1" x14ac:dyDescent="0.2">
      <c r="D12" s="99" t="s">
        <v>9</v>
      </c>
      <c r="E12" s="101"/>
      <c r="F12" s="117" t="s">
        <v>10</v>
      </c>
      <c r="G12" s="119" t="s">
        <v>14423</v>
      </c>
      <c r="H12" s="120"/>
      <c r="I12" s="91" t="s">
        <v>11</v>
      </c>
      <c r="J12" s="91"/>
      <c r="K12" s="91" t="s">
        <v>12</v>
      </c>
      <c r="L12" s="91"/>
      <c r="M12" s="99" t="s">
        <v>13</v>
      </c>
      <c r="N12" s="101"/>
      <c r="O12" s="99" t="s">
        <v>14</v>
      </c>
      <c r="P12" s="101"/>
      <c r="Q12" s="91" t="s">
        <v>11</v>
      </c>
      <c r="R12" s="91"/>
      <c r="S12" s="91" t="s">
        <v>12</v>
      </c>
      <c r="T12" s="91"/>
      <c r="U12" s="99" t="s">
        <v>13</v>
      </c>
      <c r="V12" s="101"/>
      <c r="W12" s="99" t="s">
        <v>14</v>
      </c>
      <c r="X12" s="101"/>
      <c r="Y12" s="99" t="s">
        <v>15</v>
      </c>
      <c r="Z12" s="98"/>
      <c r="AA12" s="99" t="s">
        <v>16</v>
      </c>
      <c r="AB12" s="98"/>
      <c r="AC12" s="107"/>
      <c r="AD12" s="92" t="s">
        <v>11</v>
      </c>
      <c r="AE12" s="92" t="s">
        <v>18</v>
      </c>
      <c r="AF12" s="92" t="s">
        <v>13</v>
      </c>
      <c r="AG12" s="92" t="s">
        <v>14</v>
      </c>
      <c r="AH12" s="92" t="s">
        <v>15</v>
      </c>
      <c r="AI12" s="92" t="s">
        <v>16</v>
      </c>
      <c r="AJ12" s="92" t="s">
        <v>19</v>
      </c>
      <c r="AK12" s="91" t="s">
        <v>20</v>
      </c>
      <c r="AL12" s="91" t="s">
        <v>21</v>
      </c>
      <c r="AM12" s="92" t="s">
        <v>22</v>
      </c>
      <c r="AN12" s="92" t="s">
        <v>23</v>
      </c>
      <c r="AO12" s="91" t="s">
        <v>20</v>
      </c>
      <c r="AP12" s="91" t="s">
        <v>21</v>
      </c>
      <c r="AQ12" s="92" t="s">
        <v>22</v>
      </c>
      <c r="AR12" s="92" t="s">
        <v>23</v>
      </c>
      <c r="AS12" s="92" t="s">
        <v>24</v>
      </c>
      <c r="AT12" s="92" t="s">
        <v>25</v>
      </c>
    </row>
    <row r="13" spans="1:47" ht="199.5" customHeight="1" x14ac:dyDescent="0.2">
      <c r="A13" t="s">
        <v>38</v>
      </c>
      <c r="D13" s="47" t="s">
        <v>26</v>
      </c>
      <c r="E13" s="48" t="s">
        <v>27</v>
      </c>
      <c r="F13" s="118"/>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3"/>
      <c r="AD13" s="93"/>
      <c r="AE13" s="93"/>
      <c r="AF13" s="93"/>
      <c r="AG13" s="93"/>
      <c r="AH13" s="95"/>
      <c r="AI13" s="93"/>
      <c r="AJ13" s="93"/>
      <c r="AK13" s="91"/>
      <c r="AL13" s="91"/>
      <c r="AM13" s="93"/>
      <c r="AN13" s="93"/>
      <c r="AO13" s="91"/>
      <c r="AP13" s="91"/>
      <c r="AQ13" s="93"/>
      <c r="AR13" s="93"/>
      <c r="AS13" s="94"/>
      <c r="AT13" s="94"/>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28777</v>
      </c>
      <c r="J15" s="53">
        <f ca="1">SUM(INDIRECT("J16:J215"))</f>
        <v>26925.833333333332</v>
      </c>
      <c r="K15" s="53">
        <f ca="1">SUM(INDIRECT("K16:K215"))</f>
        <v>46198</v>
      </c>
      <c r="L15" s="53">
        <f ca="1">SUM(INDIRECT("L16:L215"))</f>
        <v>51334.366666666654</v>
      </c>
      <c r="M15" s="53">
        <f ca="1">SUM(INDIRECT("M16:M215"))</f>
        <v>0</v>
      </c>
      <c r="N15" s="53">
        <f ca="1">SUM(INDIRECT("N16:N215"))</f>
        <v>0</v>
      </c>
      <c r="O15" s="53">
        <f ca="1">SUM(INDIRECT("O16:O215"))</f>
        <v>0</v>
      </c>
      <c r="P15" s="53">
        <f ca="1">SUM(INDIRECT("P16:P215"))</f>
        <v>0</v>
      </c>
      <c r="Q15" s="53">
        <f ca="1">SUM(INDIRECT("Q16:Q215"))</f>
        <v>22079.75</v>
      </c>
      <c r="R15" s="53">
        <f ca="1">SUM(INDIRECT("R16:R215"))</f>
        <v>21039.583333333336</v>
      </c>
      <c r="S15" s="53">
        <f ca="1">SUM(INDIRECT("S16:S215"))</f>
        <v>28287.5</v>
      </c>
      <c r="T15" s="53">
        <f ca="1">SUM(INDIRECT("T16:T215"))</f>
        <v>38395.433333333334</v>
      </c>
      <c r="U15" s="53">
        <f ca="1">SUM(INDIRECT("U16:U215"))</f>
        <v>0</v>
      </c>
      <c r="V15" s="53">
        <f ca="1">SUM(INDIRECT("V16:V215"))</f>
        <v>0</v>
      </c>
      <c r="W15" s="53">
        <f ca="1">SUM(INDIRECT("W16:W215"))</f>
        <v>0</v>
      </c>
      <c r="X15" s="53">
        <f ca="1">SUM(INDIRECT("X16:X215"))</f>
        <v>0</v>
      </c>
      <c r="Y15" s="53">
        <f ca="1">SUM(INDIRECT("Y16:Y215"))</f>
        <v>4533.416666666667</v>
      </c>
      <c r="Z15" s="53">
        <f ca="1">SUM(INDIRECT("Z16:Z215"))</f>
        <v>2214.5</v>
      </c>
      <c r="AA15" s="53">
        <f ca="1">SUM(INDIRECT("AA16:AA215"))</f>
        <v>3794</v>
      </c>
      <c r="AB15" s="53">
        <f ca="1">SUM(INDIRECT("AB16:AB215"))</f>
        <v>2010.5</v>
      </c>
      <c r="AC15" s="53">
        <f ca="1">SUM(INDIRECT("AC16:AC215"))</f>
        <v>15781</v>
      </c>
      <c r="AD15" s="26">
        <f t="shared" ref="AD15" ca="1" si="0">IFERROR(IF(INDIRECT("$AC" &amp;ROW()) ="","",SUM(INDIRECT("J" &amp;ROW()),INDIRECT("R" &amp; ROW()))/INDIRECT("$AC" &amp;ROW())),"-")</f>
        <v>3.0394408888325626</v>
      </c>
      <c r="AE15" s="26">
        <f t="shared" ref="AE15" ca="1" si="1">IFERROR(IF(INDIRECT("$AC"&amp;ROW())="","",SUM(INDIRECT("L"&amp;ROW()),INDIRECT("T"&amp;ROW()))/INDIRECT("$AC"&amp;ROW())),"-")</f>
        <v>5.6859387871491025</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0.14032697547683923</v>
      </c>
      <c r="AI15" s="26">
        <f ca="1">IFERROR(IF(INDIRECT("$AC" &amp;ROW())="","",INDIRECT("AB" &amp;ROW())/INDIRECT("$AC" &amp;ROW())),"-")</f>
        <v>0.12740003802040428</v>
      </c>
      <c r="AJ15" s="26">
        <f ca="1">IFERROR(IF(AC15="","",SUM(J15,L15,N15,P15,R15,T15,V15,X15,Z15,AB15)/AC15),"-")</f>
        <v>8.9931066894789105</v>
      </c>
      <c r="AK15" s="28">
        <f ca="1">IFERROR(IF(INDIRECT("I" &amp;ROW())="","",INDIRECT("J" &amp;ROW())/INDIRECT("I" &amp;ROW())),"-")</f>
        <v>0.93567200657932836</v>
      </c>
      <c r="AL15" s="28">
        <f ca="1">IFERROR(IF(INDIRECT("K" &amp;ROW())="","",INDIRECT("L" &amp;ROW())/INDIRECT("K" &amp;ROW())),"-")</f>
        <v>1.1111815807322103</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0.95289046901950136</v>
      </c>
      <c r="AP15" s="29">
        <f t="shared" ref="AP15" ca="1" si="7">IFERROR(IF(INDIRECT("S" &amp;ROW())="","",INDIRECT("T" &amp;ROW())/INDIRECT("S" &amp;ROW())),"-")</f>
        <v>1.3573286198261894</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0.48848366757964007</v>
      </c>
      <c r="AT15" s="29">
        <f t="shared" ref="AT15" ca="1" si="11">IFERROR(IF(INDIRECT("AA" &amp;ROW())="","",INDIRECT("AB" &amp;ROW())/INDIRECT("AA" &amp;ROW())),"-")</f>
        <v>0.52991565629942017</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872.5</v>
      </c>
      <c r="K16" s="3">
        <v>1395</v>
      </c>
      <c r="L16" s="3">
        <v>1422.5</v>
      </c>
      <c r="M16" s="3"/>
      <c r="N16" s="3"/>
      <c r="O16" s="3"/>
      <c r="P16" s="3"/>
      <c r="Q16" s="3">
        <v>651</v>
      </c>
      <c r="R16" s="3">
        <v>651</v>
      </c>
      <c r="S16" s="3">
        <v>651</v>
      </c>
      <c r="T16" s="3">
        <v>776.5</v>
      </c>
      <c r="U16" s="3"/>
      <c r="V16" s="3"/>
      <c r="W16" s="3"/>
      <c r="X16" s="3"/>
      <c r="Y16" s="3">
        <v>0</v>
      </c>
      <c r="Z16" s="3">
        <v>0</v>
      </c>
      <c r="AA16" s="3">
        <v>0</v>
      </c>
      <c r="AB16" s="3">
        <v>0</v>
      </c>
      <c r="AC16" s="3">
        <v>569</v>
      </c>
      <c r="AD16" s="4">
        <f ca="1">IF(A16="","",IFERROR((VLOOKUP(A16,A16:AC216,10,0)+VLOOKUP(A16,A16:AC216,18,0))/VLOOKUP(A16,A16:AC216,29,0),"-"))</f>
        <v>2.6775043936731109</v>
      </c>
      <c r="AE16" s="4">
        <f ca="1">IF(A16="","",IFERROR((VLOOKUP(A16,A16:AC216,12,0)+VLOOKUP(A16,A16:AC216,20,0))/VLOOKUP(A16,A16:AC216,29,0),"-"))</f>
        <v>3.8646748681898067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6.5421792618629171</v>
      </c>
      <c r="AK16" s="27">
        <f ca="1">IF(A16="","",IFERROR(VLOOKUP(A16,A16:AC216,10,0)/VLOOKUP(A16,A16:AC216,9,0),"-"))</f>
        <v>0.93817204301075274</v>
      </c>
      <c r="AL16" s="27">
        <f ca="1">IF(A16="","",IFERROR(VLOOKUP(A16,A16:AC216,12,0)/VLOOKUP(A16,A16:AC216,11,0),"-"))</f>
        <v>1.0197132616487454</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1.1927803379416282</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636.5</v>
      </c>
      <c r="K17" s="1">
        <v>1178</v>
      </c>
      <c r="L17" s="1">
        <v>1151</v>
      </c>
      <c r="M17" s="1"/>
      <c r="N17" s="1"/>
      <c r="O17" s="1"/>
      <c r="P17" s="1"/>
      <c r="Q17" s="5">
        <v>713</v>
      </c>
      <c r="R17" s="5">
        <v>713</v>
      </c>
      <c r="S17" s="6">
        <v>713</v>
      </c>
      <c r="T17" s="5">
        <v>929.05</v>
      </c>
      <c r="U17" s="5"/>
      <c r="V17" s="6"/>
      <c r="W17" s="6"/>
      <c r="X17" s="6"/>
      <c r="Y17" s="6">
        <v>0</v>
      </c>
      <c r="Z17" s="6">
        <v>0</v>
      </c>
      <c r="AA17" s="6">
        <v>0</v>
      </c>
      <c r="AB17" s="6">
        <v>0</v>
      </c>
      <c r="AC17" s="6">
        <v>546</v>
      </c>
      <c r="AD17" s="4">
        <f t="shared" ref="AD17:AD80" ca="1" si="13">IF(A17="","",IFERROR((VLOOKUP(A17,A17:AC217,10,0)+VLOOKUP(A17,A17:AC217,18,0))/VLOOKUP(A17,A17:AC217,29,0),"-"))</f>
        <v>2.4716117216117217</v>
      </c>
      <c r="AE17" s="4">
        <f t="shared" ref="AE17:AE80" ca="1" si="14">IF(A17="","",IFERROR((VLOOKUP(A17,A17:AC217,12,0)+VLOOKUP(A17,A17:AC217,20,0))/VLOOKUP(A17,A17:AC217,29,0),"-"))</f>
        <v>3.8096153846153848</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6.2812271062271066</v>
      </c>
      <c r="AK17" s="27">
        <f t="shared" ref="AK17:AK80" ca="1" si="20">IF(A17="","",IFERROR(VLOOKUP(A17,A17:AC217,10,0)/VLOOKUP(A17,A17:AC217,9,0),"-"))</f>
        <v>0.89270687237026647</v>
      </c>
      <c r="AL17" s="27">
        <f t="shared" ref="AL17:AL80" ca="1" si="21">IF(A17="","",IFERROR(VLOOKUP(A17,A17:AC217,12,0)/VLOOKUP(A17,A17:AC217,11,0),"-"))</f>
        <v>0.97707979626485564</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v>
      </c>
      <c r="AP17" s="27">
        <f t="shared" ref="AP17:AP80" ca="1" si="25">IF(A17="","",IFERROR(VLOOKUP(A17,A17:AC217,20,0)/VLOOKUP(A17,A17:AC217,19,0),"-"))</f>
        <v>1.3030154277699859</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1020</v>
      </c>
      <c r="J18" s="5">
        <v>953.5</v>
      </c>
      <c r="K18" s="5">
        <v>1050</v>
      </c>
      <c r="L18" s="5">
        <v>1599.4166666666667</v>
      </c>
      <c r="M18" s="5"/>
      <c r="N18" s="5"/>
      <c r="O18" s="5"/>
      <c r="P18" s="5"/>
      <c r="Q18" s="5">
        <v>666.5</v>
      </c>
      <c r="R18" s="5">
        <v>657.25</v>
      </c>
      <c r="S18" s="6">
        <v>666.5</v>
      </c>
      <c r="T18" s="5">
        <v>1012.25</v>
      </c>
      <c r="U18" s="5"/>
      <c r="V18" s="6"/>
      <c r="W18" s="6"/>
      <c r="X18" s="6"/>
      <c r="Y18" s="6">
        <v>172.5</v>
      </c>
      <c r="Z18" s="6">
        <v>45</v>
      </c>
      <c r="AA18" s="6">
        <v>465</v>
      </c>
      <c r="AB18" s="6">
        <v>297.5</v>
      </c>
      <c r="AC18" s="6">
        <v>483</v>
      </c>
      <c r="AD18" s="4">
        <f t="shared" ca="1" si="13"/>
        <v>3.3348861283643894</v>
      </c>
      <c r="AE18" s="4">
        <f t="shared" ca="1" si="14"/>
        <v>5.4071773636991036</v>
      </c>
      <c r="AF18" s="4">
        <f t="shared" ca="1" si="15"/>
        <v>0</v>
      </c>
      <c r="AG18" s="4">
        <f t="shared" ca="1" si="16"/>
        <v>0</v>
      </c>
      <c r="AH18" s="4">
        <f t="shared" ca="1" si="17"/>
        <v>9.3167701863354033E-2</v>
      </c>
      <c r="AI18" s="4">
        <f t="shared" ca="1" si="18"/>
        <v>0.61594202898550721</v>
      </c>
      <c r="AJ18" s="4">
        <f t="shared" ca="1" si="19"/>
        <v>9.4511732229123542</v>
      </c>
      <c r="AK18" s="27">
        <f t="shared" ca="1" si="20"/>
        <v>0.93480392156862746</v>
      </c>
      <c r="AL18" s="27">
        <f t="shared" ca="1" si="21"/>
        <v>1.5232539682539683</v>
      </c>
      <c r="AM18" s="27" t="str">
        <f t="shared" ca="1" si="22"/>
        <v>-</v>
      </c>
      <c r="AN18" s="27" t="str">
        <f t="shared" ca="1" si="23"/>
        <v>-</v>
      </c>
      <c r="AO18" s="27">
        <f t="shared" ca="1" si="24"/>
        <v>0.98612153038259565</v>
      </c>
      <c r="AP18" s="27">
        <f t="shared" ca="1" si="25"/>
        <v>1.5187546886721681</v>
      </c>
      <c r="AQ18" s="27" t="str">
        <f t="shared" ca="1" si="26"/>
        <v>-</v>
      </c>
      <c r="AR18" s="27" t="str">
        <f t="shared" ca="1" si="27"/>
        <v>-</v>
      </c>
      <c r="AS18" s="27">
        <f t="shared" ca="1" si="28"/>
        <v>0.2608695652173913</v>
      </c>
      <c r="AT18" s="27">
        <f t="shared" ca="1" si="29"/>
        <v>0.63978494623655913</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725.16666666666663</v>
      </c>
      <c r="K19" s="5">
        <v>1242</v>
      </c>
      <c r="L19" s="5">
        <v>1514.25</v>
      </c>
      <c r="M19" s="5"/>
      <c r="N19" s="5"/>
      <c r="O19" s="5"/>
      <c r="P19" s="5"/>
      <c r="Q19" s="5">
        <v>713</v>
      </c>
      <c r="R19" s="5">
        <v>734</v>
      </c>
      <c r="S19" s="6">
        <v>713</v>
      </c>
      <c r="T19" s="5">
        <v>1296.3333333333333</v>
      </c>
      <c r="U19" s="5"/>
      <c r="V19" s="6"/>
      <c r="W19" s="6"/>
      <c r="X19" s="6"/>
      <c r="Y19" s="6">
        <v>0</v>
      </c>
      <c r="Z19" s="6">
        <v>0</v>
      </c>
      <c r="AA19" s="6">
        <v>0</v>
      </c>
      <c r="AB19" s="6">
        <v>0</v>
      </c>
      <c r="AC19" s="6">
        <v>505</v>
      </c>
      <c r="AD19" s="4">
        <f t="shared" ca="1" si="13"/>
        <v>2.889438943894389</v>
      </c>
      <c r="AE19" s="4">
        <f t="shared" ca="1" si="14"/>
        <v>5.5655115511551152</v>
      </c>
      <c r="AF19" s="4">
        <f t="shared" ca="1" si="15"/>
        <v>0</v>
      </c>
      <c r="AG19" s="4">
        <f t="shared" ca="1" si="16"/>
        <v>0</v>
      </c>
      <c r="AH19" s="4">
        <f t="shared" ca="1" si="17"/>
        <v>0</v>
      </c>
      <c r="AI19" s="4">
        <f t="shared" ca="1" si="18"/>
        <v>0</v>
      </c>
      <c r="AJ19" s="4">
        <f t="shared" ca="1" si="19"/>
        <v>8.4549504950495056</v>
      </c>
      <c r="AK19" s="27">
        <f t="shared" ca="1" si="20"/>
        <v>1.0170640486208509</v>
      </c>
      <c r="AL19" s="27">
        <f t="shared" ca="1" si="21"/>
        <v>1.2192028985507246</v>
      </c>
      <c r="AM19" s="27" t="str">
        <f t="shared" ca="1" si="22"/>
        <v>-</v>
      </c>
      <c r="AN19" s="27" t="str">
        <f t="shared" ca="1" si="23"/>
        <v>-</v>
      </c>
      <c r="AO19" s="27">
        <f t="shared" ca="1" si="24"/>
        <v>1.0294530154277699</v>
      </c>
      <c r="AP19" s="27">
        <f t="shared" ca="1" si="25"/>
        <v>1.8181393174380551</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569</v>
      </c>
      <c r="K20" s="5">
        <v>1069.5</v>
      </c>
      <c r="L20" s="5">
        <v>1100.25</v>
      </c>
      <c r="M20" s="5"/>
      <c r="N20" s="5"/>
      <c r="O20" s="5"/>
      <c r="P20" s="5"/>
      <c r="Q20" s="5">
        <v>713</v>
      </c>
      <c r="R20" s="5">
        <v>713</v>
      </c>
      <c r="S20" s="6">
        <v>713</v>
      </c>
      <c r="T20" s="5">
        <v>747.5</v>
      </c>
      <c r="U20" s="5"/>
      <c r="V20" s="6"/>
      <c r="W20" s="6"/>
      <c r="X20" s="6"/>
      <c r="Y20" s="6">
        <v>0</v>
      </c>
      <c r="Z20" s="6">
        <v>0</v>
      </c>
      <c r="AA20" s="6">
        <v>0</v>
      </c>
      <c r="AB20" s="6">
        <v>0</v>
      </c>
      <c r="AC20" s="6">
        <v>432</v>
      </c>
      <c r="AD20" s="4">
        <f t="shared" ca="1" si="13"/>
        <v>2.9675925925925926</v>
      </c>
      <c r="AE20" s="4">
        <f t="shared" ca="1" si="14"/>
        <v>4.2771990740740744</v>
      </c>
      <c r="AF20" s="4">
        <f t="shared" ca="1" si="15"/>
        <v>0</v>
      </c>
      <c r="AG20" s="4">
        <f t="shared" ca="1" si="16"/>
        <v>0</v>
      </c>
      <c r="AH20" s="4">
        <f t="shared" ca="1" si="17"/>
        <v>0</v>
      </c>
      <c r="AI20" s="4">
        <f t="shared" ca="1" si="18"/>
        <v>0</v>
      </c>
      <c r="AJ20" s="4">
        <f t="shared" ca="1" si="19"/>
        <v>7.244791666666667</v>
      </c>
      <c r="AK20" s="27">
        <f t="shared" ca="1" si="20"/>
        <v>0.79803646563814867</v>
      </c>
      <c r="AL20" s="27">
        <f t="shared" ca="1" si="21"/>
        <v>1.0287517531556802</v>
      </c>
      <c r="AM20" s="27" t="str">
        <f t="shared" ca="1" si="22"/>
        <v>-</v>
      </c>
      <c r="AN20" s="27" t="str">
        <f t="shared" ca="1" si="23"/>
        <v>-</v>
      </c>
      <c r="AO20" s="27">
        <f t="shared" ca="1" si="24"/>
        <v>1</v>
      </c>
      <c r="AP20" s="27">
        <f t="shared" ca="1" si="25"/>
        <v>1.0483870967741935</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706.83333333333337</v>
      </c>
      <c r="K21" s="5">
        <v>713</v>
      </c>
      <c r="L21" s="5">
        <v>697</v>
      </c>
      <c r="M21" s="5"/>
      <c r="N21" s="5"/>
      <c r="O21" s="5"/>
      <c r="P21" s="5"/>
      <c r="Q21" s="5">
        <v>713</v>
      </c>
      <c r="R21" s="5">
        <v>356.5</v>
      </c>
      <c r="S21" s="6">
        <v>356.5</v>
      </c>
      <c r="T21" s="5">
        <v>713</v>
      </c>
      <c r="U21" s="5"/>
      <c r="V21" s="6"/>
      <c r="W21" s="6"/>
      <c r="X21" s="6"/>
      <c r="Y21" s="6">
        <v>0</v>
      </c>
      <c r="Z21" s="6">
        <v>0</v>
      </c>
      <c r="AA21" s="6">
        <v>0</v>
      </c>
      <c r="AB21" s="6">
        <v>0</v>
      </c>
      <c r="AC21" s="6">
        <v>289</v>
      </c>
      <c r="AD21" s="4">
        <f t="shared" ca="1" si="13"/>
        <v>3.6793540945790086</v>
      </c>
      <c r="AE21" s="4">
        <f t="shared" ca="1" si="14"/>
        <v>4.8788927335640135</v>
      </c>
      <c r="AF21" s="4">
        <f t="shared" ca="1" si="15"/>
        <v>0</v>
      </c>
      <c r="AG21" s="4">
        <f t="shared" ca="1" si="16"/>
        <v>0</v>
      </c>
      <c r="AH21" s="4">
        <f t="shared" ca="1" si="17"/>
        <v>0</v>
      </c>
      <c r="AI21" s="4">
        <f t="shared" ca="1" si="18"/>
        <v>0</v>
      </c>
      <c r="AJ21" s="4">
        <f t="shared" ca="1" si="19"/>
        <v>8.5582468281430231</v>
      </c>
      <c r="AK21" s="27">
        <f t="shared" ca="1" si="20"/>
        <v>0.99135109864422633</v>
      </c>
      <c r="AL21" s="27">
        <f t="shared" ca="1" si="21"/>
        <v>0.97755960729312763</v>
      </c>
      <c r="AM21" s="27" t="str">
        <f t="shared" ca="1" si="22"/>
        <v>-</v>
      </c>
      <c r="AN21" s="27" t="str">
        <f t="shared" ca="1" si="23"/>
        <v>-</v>
      </c>
      <c r="AO21" s="27">
        <f t="shared" ca="1" si="24"/>
        <v>0.5</v>
      </c>
      <c r="AP21" s="27">
        <f t="shared" ca="1" si="25"/>
        <v>2</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776</v>
      </c>
      <c r="K22" s="5">
        <v>1069.5</v>
      </c>
      <c r="L22" s="5">
        <v>1014</v>
      </c>
      <c r="M22" s="5"/>
      <c r="N22" s="5"/>
      <c r="O22" s="5"/>
      <c r="P22" s="5"/>
      <c r="Q22" s="5">
        <v>713</v>
      </c>
      <c r="R22" s="5">
        <v>713</v>
      </c>
      <c r="S22" s="6">
        <v>713</v>
      </c>
      <c r="T22" s="5">
        <v>918.5</v>
      </c>
      <c r="U22" s="5"/>
      <c r="V22" s="6"/>
      <c r="W22" s="6"/>
      <c r="X22" s="6"/>
      <c r="Y22" s="6">
        <v>0</v>
      </c>
      <c r="Z22" s="6">
        <v>0</v>
      </c>
      <c r="AA22" s="6">
        <v>0</v>
      </c>
      <c r="AB22" s="6">
        <v>0</v>
      </c>
      <c r="AC22" s="6">
        <v>562</v>
      </c>
      <c r="AD22" s="4">
        <f t="shared" ca="1" si="13"/>
        <v>2.6494661921708187</v>
      </c>
      <c r="AE22" s="4">
        <f t="shared" ca="1" si="14"/>
        <v>3.4386120996441281</v>
      </c>
      <c r="AF22" s="4">
        <f t="shared" ca="1" si="15"/>
        <v>0</v>
      </c>
      <c r="AG22" s="4">
        <f t="shared" ca="1" si="16"/>
        <v>0</v>
      </c>
      <c r="AH22" s="4">
        <f t="shared" ca="1" si="17"/>
        <v>0</v>
      </c>
      <c r="AI22" s="4">
        <f t="shared" ca="1" si="18"/>
        <v>0</v>
      </c>
      <c r="AJ22" s="4">
        <f t="shared" ca="1" si="19"/>
        <v>6.0880782918149468</v>
      </c>
      <c r="AK22" s="27">
        <f t="shared" ca="1" si="20"/>
        <v>1.0883590462833099</v>
      </c>
      <c r="AL22" s="27">
        <f t="shared" ca="1" si="21"/>
        <v>0.94810659186535762</v>
      </c>
      <c r="AM22" s="27" t="str">
        <f t="shared" ca="1" si="22"/>
        <v>-</v>
      </c>
      <c r="AN22" s="27" t="str">
        <f t="shared" ca="1" si="23"/>
        <v>-</v>
      </c>
      <c r="AO22" s="27">
        <f t="shared" ca="1" si="24"/>
        <v>1</v>
      </c>
      <c r="AP22" s="27">
        <f t="shared" ca="1" si="25"/>
        <v>1.288218793828892</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712.41666666666663</v>
      </c>
      <c r="K23" s="5">
        <v>1069.5</v>
      </c>
      <c r="L23" s="5">
        <v>1557.5</v>
      </c>
      <c r="M23" s="5"/>
      <c r="N23" s="5"/>
      <c r="O23" s="5"/>
      <c r="P23" s="5"/>
      <c r="Q23" s="5">
        <v>713</v>
      </c>
      <c r="R23" s="5">
        <v>690</v>
      </c>
      <c r="S23" s="6">
        <v>713</v>
      </c>
      <c r="T23" s="5">
        <v>1221</v>
      </c>
      <c r="U23" s="5"/>
      <c r="V23" s="6"/>
      <c r="W23" s="6"/>
      <c r="X23" s="6"/>
      <c r="Y23" s="6">
        <v>351</v>
      </c>
      <c r="Z23" s="6">
        <v>103.5</v>
      </c>
      <c r="AA23" s="6">
        <v>356.5</v>
      </c>
      <c r="AB23" s="6">
        <v>253</v>
      </c>
      <c r="AC23" s="6">
        <v>522</v>
      </c>
      <c r="AD23" s="4">
        <f t="shared" ca="1" si="13"/>
        <v>2.6866219667943803</v>
      </c>
      <c r="AE23" s="4">
        <f t="shared" ca="1" si="14"/>
        <v>5.3227969348659006</v>
      </c>
      <c r="AF23" s="4">
        <f t="shared" ca="1" si="15"/>
        <v>0</v>
      </c>
      <c r="AG23" s="4">
        <f t="shared" ca="1" si="16"/>
        <v>0</v>
      </c>
      <c r="AH23" s="4">
        <f t="shared" ca="1" si="17"/>
        <v>0.19827586206896552</v>
      </c>
      <c r="AI23" s="4">
        <f t="shared" ca="1" si="18"/>
        <v>0.48467432950191569</v>
      </c>
      <c r="AJ23" s="4">
        <f t="shared" ca="1" si="19"/>
        <v>8.6923690932311608</v>
      </c>
      <c r="AK23" s="27">
        <f t="shared" ca="1" si="20"/>
        <v>0.99918186068256187</v>
      </c>
      <c r="AL23" s="27">
        <f t="shared" ca="1" si="21"/>
        <v>1.4562879850397381</v>
      </c>
      <c r="AM23" s="27" t="str">
        <f t="shared" ca="1" si="22"/>
        <v>-</v>
      </c>
      <c r="AN23" s="27" t="str">
        <f t="shared" ca="1" si="23"/>
        <v>-</v>
      </c>
      <c r="AO23" s="27">
        <f t="shared" ca="1" si="24"/>
        <v>0.967741935483871</v>
      </c>
      <c r="AP23" s="27">
        <f t="shared" ca="1" si="25"/>
        <v>1.7124824684431978</v>
      </c>
      <c r="AQ23" s="27" t="str">
        <f t="shared" ca="1" si="26"/>
        <v>-</v>
      </c>
      <c r="AR23" s="27" t="str">
        <f t="shared" ca="1" si="27"/>
        <v>-</v>
      </c>
      <c r="AS23" s="27">
        <f t="shared" ca="1" si="28"/>
        <v>0.29487179487179488</v>
      </c>
      <c r="AT23" s="27">
        <f t="shared" ca="1" si="29"/>
        <v>0.70967741935483875</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701.5</v>
      </c>
      <c r="K24" s="5">
        <v>1069.5</v>
      </c>
      <c r="L24" s="5">
        <v>1059.1666666666667</v>
      </c>
      <c r="M24" s="5"/>
      <c r="N24" s="5"/>
      <c r="O24" s="5"/>
      <c r="P24" s="5"/>
      <c r="Q24" s="5">
        <v>713</v>
      </c>
      <c r="R24" s="5">
        <v>655.5</v>
      </c>
      <c r="S24" s="6">
        <v>713</v>
      </c>
      <c r="T24" s="5">
        <v>822.5</v>
      </c>
      <c r="U24" s="5"/>
      <c r="V24" s="6"/>
      <c r="W24" s="6"/>
      <c r="X24" s="6"/>
      <c r="Y24" s="6">
        <v>0</v>
      </c>
      <c r="Z24" s="6">
        <v>0</v>
      </c>
      <c r="AA24" s="6">
        <v>589</v>
      </c>
      <c r="AB24" s="6">
        <v>418.5</v>
      </c>
      <c r="AC24" s="6">
        <v>588</v>
      </c>
      <c r="AD24" s="4">
        <f t="shared" ca="1" si="13"/>
        <v>2.3078231292517009</v>
      </c>
      <c r="AE24" s="4">
        <f t="shared" ca="1" si="14"/>
        <v>3.2001133786848075</v>
      </c>
      <c r="AF24" s="4">
        <f t="shared" ca="1" si="15"/>
        <v>0</v>
      </c>
      <c r="AG24" s="4">
        <f t="shared" ca="1" si="16"/>
        <v>0</v>
      </c>
      <c r="AH24" s="4">
        <f t="shared" ca="1" si="17"/>
        <v>0</v>
      </c>
      <c r="AI24" s="4">
        <f t="shared" ca="1" si="18"/>
        <v>0.71173469387755106</v>
      </c>
      <c r="AJ24" s="4">
        <f t="shared" ca="1" si="19"/>
        <v>6.2196712018140596</v>
      </c>
      <c r="AK24" s="27">
        <f t="shared" ca="1" si="20"/>
        <v>0.9838709677419355</v>
      </c>
      <c r="AL24" s="27">
        <f t="shared" ca="1" si="21"/>
        <v>0.9903381642512078</v>
      </c>
      <c r="AM24" s="27" t="str">
        <f t="shared" ca="1" si="22"/>
        <v>-</v>
      </c>
      <c r="AN24" s="27" t="str">
        <f t="shared" ca="1" si="23"/>
        <v>-</v>
      </c>
      <c r="AO24" s="27">
        <f t="shared" ca="1" si="24"/>
        <v>0.91935483870967738</v>
      </c>
      <c r="AP24" s="27">
        <f t="shared" ca="1" si="25"/>
        <v>1.1535764375876578</v>
      </c>
      <c r="AQ24" s="27" t="str">
        <f t="shared" ca="1" si="26"/>
        <v>-</v>
      </c>
      <c r="AR24" s="27" t="str">
        <f t="shared" ca="1" si="27"/>
        <v>-</v>
      </c>
      <c r="AS24" s="27" t="str">
        <f t="shared" ca="1" si="28"/>
        <v>-</v>
      </c>
      <c r="AT24" s="27">
        <f t="shared" ca="1" si="29"/>
        <v>0.71052631578947367</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1080</v>
      </c>
      <c r="J25" s="5">
        <v>844</v>
      </c>
      <c r="K25" s="5">
        <v>1395</v>
      </c>
      <c r="L25" s="5">
        <v>2536.3333333333335</v>
      </c>
      <c r="M25" s="5"/>
      <c r="N25" s="5"/>
      <c r="O25" s="5"/>
      <c r="P25" s="5"/>
      <c r="Q25" s="5">
        <v>620</v>
      </c>
      <c r="R25" s="5">
        <v>621</v>
      </c>
      <c r="S25" s="6">
        <v>620</v>
      </c>
      <c r="T25" s="5">
        <v>1416.9833333333333</v>
      </c>
      <c r="U25" s="5"/>
      <c r="V25" s="6"/>
      <c r="W25" s="6"/>
      <c r="X25" s="6"/>
      <c r="Y25" s="6">
        <v>0</v>
      </c>
      <c r="Z25" s="6">
        <v>0</v>
      </c>
      <c r="AA25" s="6">
        <v>0</v>
      </c>
      <c r="AB25" s="6">
        <v>0</v>
      </c>
      <c r="AC25" s="6">
        <v>530</v>
      </c>
      <c r="AD25" s="4">
        <f t="shared" ca="1" si="13"/>
        <v>2.7641509433962264</v>
      </c>
      <c r="AE25" s="4">
        <f t="shared" ca="1" si="14"/>
        <v>7.459088050314465</v>
      </c>
      <c r="AF25" s="4">
        <f t="shared" ca="1" si="15"/>
        <v>0</v>
      </c>
      <c r="AG25" s="4">
        <f t="shared" ca="1" si="16"/>
        <v>0</v>
      </c>
      <c r="AH25" s="4">
        <f t="shared" ca="1" si="17"/>
        <v>0</v>
      </c>
      <c r="AI25" s="4">
        <f t="shared" ca="1" si="18"/>
        <v>0</v>
      </c>
      <c r="AJ25" s="4">
        <f t="shared" ca="1" si="19"/>
        <v>10.223238993710691</v>
      </c>
      <c r="AK25" s="27">
        <f t="shared" ca="1" si="20"/>
        <v>0.78148148148148144</v>
      </c>
      <c r="AL25" s="27">
        <f t="shared" ca="1" si="21"/>
        <v>1.8181600955794506</v>
      </c>
      <c r="AM25" s="27" t="str">
        <f t="shared" ca="1" si="22"/>
        <v>-</v>
      </c>
      <c r="AN25" s="27" t="str">
        <f t="shared" ca="1" si="23"/>
        <v>-</v>
      </c>
      <c r="AO25" s="27">
        <f t="shared" ca="1" si="24"/>
        <v>1.0016129032258065</v>
      </c>
      <c r="AP25" s="27">
        <f t="shared" ca="1" si="25"/>
        <v>2.285456989247312</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1080</v>
      </c>
      <c r="J26" s="5">
        <v>789.25</v>
      </c>
      <c r="K26" s="5">
        <v>1395</v>
      </c>
      <c r="L26" s="5">
        <v>1543.5</v>
      </c>
      <c r="M26" s="5"/>
      <c r="N26" s="5"/>
      <c r="O26" s="5"/>
      <c r="P26" s="5"/>
      <c r="Q26" s="5">
        <v>620</v>
      </c>
      <c r="R26" s="5">
        <v>622</v>
      </c>
      <c r="S26" s="6">
        <v>620</v>
      </c>
      <c r="T26" s="5">
        <v>754</v>
      </c>
      <c r="U26" s="5"/>
      <c r="V26" s="6"/>
      <c r="W26" s="6"/>
      <c r="X26" s="6"/>
      <c r="Y26" s="6">
        <v>0</v>
      </c>
      <c r="Z26" s="6">
        <v>0</v>
      </c>
      <c r="AA26" s="6">
        <v>0</v>
      </c>
      <c r="AB26" s="6">
        <v>0</v>
      </c>
      <c r="AC26" s="6">
        <v>601</v>
      </c>
      <c r="AD26" s="4">
        <f t="shared" ca="1" si="13"/>
        <v>2.3481697171381031</v>
      </c>
      <c r="AE26" s="4">
        <f t="shared" ca="1" si="14"/>
        <v>3.8227953410981699</v>
      </c>
      <c r="AF26" s="4">
        <f t="shared" ca="1" si="15"/>
        <v>0</v>
      </c>
      <c r="AG26" s="4">
        <f t="shared" ca="1" si="16"/>
        <v>0</v>
      </c>
      <c r="AH26" s="4">
        <f t="shared" ca="1" si="17"/>
        <v>0</v>
      </c>
      <c r="AI26" s="4">
        <f t="shared" ca="1" si="18"/>
        <v>0</v>
      </c>
      <c r="AJ26" s="4">
        <f t="shared" ca="1" si="19"/>
        <v>6.1709650582362725</v>
      </c>
      <c r="AK26" s="27">
        <f t="shared" ca="1" si="20"/>
        <v>0.73078703703703707</v>
      </c>
      <c r="AL26" s="27">
        <f t="shared" ca="1" si="21"/>
        <v>1.1064516129032258</v>
      </c>
      <c r="AM26" s="27" t="str">
        <f t="shared" ca="1" si="22"/>
        <v>-</v>
      </c>
      <c r="AN26" s="27" t="str">
        <f t="shared" ca="1" si="23"/>
        <v>-</v>
      </c>
      <c r="AO26" s="27">
        <f t="shared" ca="1" si="24"/>
        <v>1.0032258064516129</v>
      </c>
      <c r="AP26" s="27">
        <f t="shared" ca="1" si="25"/>
        <v>1.2161290322580645</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899.83333333333337</v>
      </c>
      <c r="K27" s="5">
        <v>1917.5</v>
      </c>
      <c r="L27" s="5">
        <v>3196.6666666666665</v>
      </c>
      <c r="M27" s="5"/>
      <c r="N27" s="5"/>
      <c r="O27" s="5"/>
      <c r="P27" s="5"/>
      <c r="Q27" s="5">
        <v>713</v>
      </c>
      <c r="R27" s="5">
        <v>864.41666666666663</v>
      </c>
      <c r="S27" s="6">
        <v>1782.5</v>
      </c>
      <c r="T27" s="5">
        <v>3533.1666666666665</v>
      </c>
      <c r="U27" s="5"/>
      <c r="V27" s="6"/>
      <c r="W27" s="6"/>
      <c r="X27" s="6"/>
      <c r="Y27" s="6">
        <v>1086</v>
      </c>
      <c r="Z27" s="6">
        <v>515</v>
      </c>
      <c r="AA27" s="6">
        <v>0</v>
      </c>
      <c r="AB27" s="6">
        <v>0</v>
      </c>
      <c r="AC27" s="6">
        <v>290</v>
      </c>
      <c r="AD27" s="4">
        <f t="shared" ca="1" si="13"/>
        <v>6.0836206896551728</v>
      </c>
      <c r="AE27" s="4">
        <f t="shared" ca="1" si="14"/>
        <v>23.206321839080459</v>
      </c>
      <c r="AF27" s="4">
        <f t="shared" ca="1" si="15"/>
        <v>0</v>
      </c>
      <c r="AG27" s="4">
        <f t="shared" ca="1" si="16"/>
        <v>0</v>
      </c>
      <c r="AH27" s="4">
        <f t="shared" ca="1" si="17"/>
        <v>1.7758620689655173</v>
      </c>
      <c r="AI27" s="4">
        <f t="shared" ca="1" si="18"/>
        <v>0</v>
      </c>
      <c r="AJ27" s="4">
        <f t="shared" ca="1" si="19"/>
        <v>31.065804597701153</v>
      </c>
      <c r="AK27" s="27">
        <f t="shared" ca="1" si="20"/>
        <v>1.2620383356708742</v>
      </c>
      <c r="AL27" s="27">
        <f t="shared" ca="1" si="21"/>
        <v>1.6671012603215993</v>
      </c>
      <c r="AM27" s="27" t="str">
        <f t="shared" ca="1" si="22"/>
        <v>-</v>
      </c>
      <c r="AN27" s="27" t="str">
        <f t="shared" ca="1" si="23"/>
        <v>-</v>
      </c>
      <c r="AO27" s="27">
        <f t="shared" ca="1" si="24"/>
        <v>1.2123655913978495</v>
      </c>
      <c r="AP27" s="27">
        <f t="shared" ca="1" si="25"/>
        <v>1.9821411874707806</v>
      </c>
      <c r="AQ27" s="27" t="str">
        <f t="shared" ca="1" si="26"/>
        <v>-</v>
      </c>
      <c r="AR27" s="27" t="str">
        <f t="shared" ca="1" si="27"/>
        <v>-</v>
      </c>
      <c r="AS27" s="27">
        <f t="shared" ca="1" si="28"/>
        <v>0.47421731123388583</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621</v>
      </c>
      <c r="K28" s="5">
        <v>1891</v>
      </c>
      <c r="L28" s="5">
        <v>1812.75</v>
      </c>
      <c r="M28" s="5"/>
      <c r="N28" s="5"/>
      <c r="O28" s="5"/>
      <c r="P28" s="5"/>
      <c r="Q28" s="5">
        <v>713</v>
      </c>
      <c r="R28" s="5">
        <v>632.5</v>
      </c>
      <c r="S28" s="6">
        <v>1426</v>
      </c>
      <c r="T28" s="5">
        <v>1465.5</v>
      </c>
      <c r="U28" s="5"/>
      <c r="V28" s="6"/>
      <c r="W28" s="6"/>
      <c r="X28" s="6"/>
      <c r="Y28" s="6">
        <v>0</v>
      </c>
      <c r="Z28" s="6">
        <v>0</v>
      </c>
      <c r="AA28" s="6">
        <v>0</v>
      </c>
      <c r="AB28" s="6">
        <v>0</v>
      </c>
      <c r="AC28" s="6">
        <v>301</v>
      </c>
      <c r="AD28" s="4">
        <f t="shared" ca="1" si="13"/>
        <v>4.1644518272425248</v>
      </c>
      <c r="AE28" s="4">
        <f t="shared" ca="1" si="14"/>
        <v>10.891196013289036</v>
      </c>
      <c r="AF28" s="4">
        <f t="shared" ca="1" si="15"/>
        <v>0</v>
      </c>
      <c r="AG28" s="4">
        <f t="shared" ca="1" si="16"/>
        <v>0</v>
      </c>
      <c r="AH28" s="4">
        <f t="shared" ca="1" si="17"/>
        <v>0</v>
      </c>
      <c r="AI28" s="4">
        <f t="shared" ca="1" si="18"/>
        <v>0</v>
      </c>
      <c r="AJ28" s="4">
        <f t="shared" ca="1" si="19"/>
        <v>15.055647840531561</v>
      </c>
      <c r="AK28" s="27">
        <f t="shared" ca="1" si="20"/>
        <v>0.87096774193548387</v>
      </c>
      <c r="AL28" s="27">
        <f t="shared" ca="1" si="21"/>
        <v>0.95861977789529351</v>
      </c>
      <c r="AM28" s="27" t="str">
        <f t="shared" ca="1" si="22"/>
        <v>-</v>
      </c>
      <c r="AN28" s="27" t="str">
        <f t="shared" ca="1" si="23"/>
        <v>-</v>
      </c>
      <c r="AO28" s="27">
        <f t="shared" ca="1" si="24"/>
        <v>0.88709677419354838</v>
      </c>
      <c r="AP28" s="27">
        <f t="shared" ca="1" si="25"/>
        <v>1.0276998597475455</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882.5</v>
      </c>
      <c r="K29" s="5">
        <v>1069.5</v>
      </c>
      <c r="L29" s="5">
        <v>1246.25</v>
      </c>
      <c r="M29" s="5"/>
      <c r="N29" s="5"/>
      <c r="O29" s="5"/>
      <c r="P29" s="5"/>
      <c r="Q29" s="5">
        <v>713</v>
      </c>
      <c r="R29" s="5">
        <v>654.08333333333337</v>
      </c>
      <c r="S29" s="6">
        <v>713</v>
      </c>
      <c r="T29" s="5">
        <v>1172.25</v>
      </c>
      <c r="U29" s="5"/>
      <c r="V29" s="6"/>
      <c r="W29" s="6"/>
      <c r="X29" s="6"/>
      <c r="Y29" s="6">
        <v>0</v>
      </c>
      <c r="Z29" s="6">
        <v>0</v>
      </c>
      <c r="AA29" s="6">
        <v>0</v>
      </c>
      <c r="AB29" s="6">
        <v>0</v>
      </c>
      <c r="AC29" s="6">
        <v>301</v>
      </c>
      <c r="AD29" s="4">
        <f t="shared" ca="1" si="13"/>
        <v>5.1049280177187155</v>
      </c>
      <c r="AE29" s="4">
        <f t="shared" ca="1" si="14"/>
        <v>8.0348837209302317</v>
      </c>
      <c r="AF29" s="4">
        <f t="shared" ca="1" si="15"/>
        <v>0</v>
      </c>
      <c r="AG29" s="4">
        <f t="shared" ca="1" si="16"/>
        <v>0</v>
      </c>
      <c r="AH29" s="4">
        <f t="shared" ca="1" si="17"/>
        <v>0</v>
      </c>
      <c r="AI29" s="4">
        <f t="shared" ca="1" si="18"/>
        <v>0</v>
      </c>
      <c r="AJ29" s="4">
        <f t="shared" ca="1" si="19"/>
        <v>13.139811738648948</v>
      </c>
      <c r="AK29" s="27">
        <f t="shared" ca="1" si="20"/>
        <v>1.2377279102384291</v>
      </c>
      <c r="AL29" s="27">
        <f t="shared" ca="1" si="21"/>
        <v>1.1652641421224872</v>
      </c>
      <c r="AM29" s="27" t="str">
        <f t="shared" ca="1" si="22"/>
        <v>-</v>
      </c>
      <c r="AN29" s="27" t="str">
        <f t="shared" ca="1" si="23"/>
        <v>-</v>
      </c>
      <c r="AO29" s="27">
        <f t="shared" ca="1" si="24"/>
        <v>0.91736792893875652</v>
      </c>
      <c r="AP29" s="27">
        <f t="shared" ca="1" si="25"/>
        <v>1.644109396914446</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809.5</v>
      </c>
      <c r="K30" s="5">
        <v>1860</v>
      </c>
      <c r="L30" s="5">
        <v>2560.5833333333335</v>
      </c>
      <c r="M30" s="5"/>
      <c r="N30" s="5"/>
      <c r="O30" s="5"/>
      <c r="P30" s="5"/>
      <c r="Q30" s="5">
        <v>620</v>
      </c>
      <c r="R30" s="5">
        <v>620</v>
      </c>
      <c r="S30" s="6">
        <v>930</v>
      </c>
      <c r="T30" s="5">
        <v>1621</v>
      </c>
      <c r="U30" s="5"/>
      <c r="V30" s="6"/>
      <c r="W30" s="6"/>
      <c r="X30" s="6"/>
      <c r="Y30" s="6">
        <v>0</v>
      </c>
      <c r="Z30" s="6">
        <v>0</v>
      </c>
      <c r="AA30" s="6">
        <v>0</v>
      </c>
      <c r="AB30" s="6">
        <v>0</v>
      </c>
      <c r="AC30" s="6">
        <v>283</v>
      </c>
      <c r="AD30" s="4">
        <f t="shared" ca="1" si="13"/>
        <v>5.0512367491166081</v>
      </c>
      <c r="AE30" s="4">
        <f t="shared" ca="1" si="14"/>
        <v>14.775912838633689</v>
      </c>
      <c r="AF30" s="4">
        <f t="shared" ca="1" si="15"/>
        <v>0</v>
      </c>
      <c r="AG30" s="4">
        <f t="shared" ca="1" si="16"/>
        <v>0</v>
      </c>
      <c r="AH30" s="4">
        <f t="shared" ca="1" si="17"/>
        <v>0</v>
      </c>
      <c r="AI30" s="4">
        <f t="shared" ca="1" si="18"/>
        <v>0</v>
      </c>
      <c r="AJ30" s="4">
        <f t="shared" ca="1" si="19"/>
        <v>19.827149587750295</v>
      </c>
      <c r="AK30" s="27">
        <f t="shared" ca="1" si="20"/>
        <v>0.87043010752688177</v>
      </c>
      <c r="AL30" s="27">
        <f t="shared" ca="1" si="21"/>
        <v>1.3766577060931899</v>
      </c>
      <c r="AM30" s="27" t="str">
        <f t="shared" ca="1" si="22"/>
        <v>-</v>
      </c>
      <c r="AN30" s="27" t="str">
        <f t="shared" ca="1" si="23"/>
        <v>-</v>
      </c>
      <c r="AO30" s="27">
        <f t="shared" ca="1" si="24"/>
        <v>1</v>
      </c>
      <c r="AP30" s="27">
        <f t="shared" ca="1" si="25"/>
        <v>1.743010752688172</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725.5</v>
      </c>
      <c r="K31" s="5">
        <v>1069.5</v>
      </c>
      <c r="L31" s="5">
        <v>1899.0833333333333</v>
      </c>
      <c r="M31" s="5"/>
      <c r="N31" s="5"/>
      <c r="O31" s="5"/>
      <c r="P31" s="5"/>
      <c r="Q31" s="5">
        <v>713</v>
      </c>
      <c r="R31" s="5">
        <v>689.5</v>
      </c>
      <c r="S31" s="6">
        <v>713</v>
      </c>
      <c r="T31" s="5">
        <v>1565.9166666666667</v>
      </c>
      <c r="U31" s="5"/>
      <c r="V31" s="6"/>
      <c r="W31" s="6"/>
      <c r="X31" s="6"/>
      <c r="Y31" s="6">
        <v>0</v>
      </c>
      <c r="Z31" s="6">
        <v>0</v>
      </c>
      <c r="AA31" s="6">
        <v>0</v>
      </c>
      <c r="AB31" s="6">
        <v>0</v>
      </c>
      <c r="AC31" s="6">
        <v>282</v>
      </c>
      <c r="AD31" s="4">
        <f t="shared" ca="1" si="13"/>
        <v>5.0177304964539005</v>
      </c>
      <c r="AE31" s="4">
        <f t="shared" ca="1" si="14"/>
        <v>12.287234042553191</v>
      </c>
      <c r="AF31" s="4">
        <f t="shared" ca="1" si="15"/>
        <v>0</v>
      </c>
      <c r="AG31" s="4">
        <f t="shared" ca="1" si="16"/>
        <v>0</v>
      </c>
      <c r="AH31" s="4">
        <f t="shared" ca="1" si="17"/>
        <v>0</v>
      </c>
      <c r="AI31" s="4">
        <f t="shared" ca="1" si="18"/>
        <v>0</v>
      </c>
      <c r="AJ31" s="4">
        <f t="shared" ca="1" si="19"/>
        <v>17.304964539007091</v>
      </c>
      <c r="AK31" s="27">
        <f t="shared" ca="1" si="20"/>
        <v>1.0175315568022441</v>
      </c>
      <c r="AL31" s="27">
        <f t="shared" ca="1" si="21"/>
        <v>1.7756739909615085</v>
      </c>
      <c r="AM31" s="27" t="str">
        <f t="shared" ca="1" si="22"/>
        <v>-</v>
      </c>
      <c r="AN31" s="27" t="str">
        <f t="shared" ca="1" si="23"/>
        <v>-</v>
      </c>
      <c r="AO31" s="27">
        <f t="shared" ca="1" si="24"/>
        <v>0.96704067321178122</v>
      </c>
      <c r="AP31" s="27">
        <f t="shared" ca="1" si="25"/>
        <v>2.196236559139785</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RX2E7Heathfield Ward</v>
      </c>
      <c r="D32" s="55" t="str">
        <f t="shared" si="12"/>
        <v>RX2E7</v>
      </c>
      <c r="E32" s="74" t="s">
        <v>2799</v>
      </c>
      <c r="F32" s="25" t="s">
        <v>12840</v>
      </c>
      <c r="G32" s="2" t="s">
        <v>14354</v>
      </c>
      <c r="H32" s="57"/>
      <c r="I32" s="3">
        <v>930</v>
      </c>
      <c r="J32" s="5">
        <v>753.5</v>
      </c>
      <c r="K32" s="5">
        <v>1395</v>
      </c>
      <c r="L32" s="5">
        <v>1189.5</v>
      </c>
      <c r="M32" s="5"/>
      <c r="N32" s="5"/>
      <c r="O32" s="5"/>
      <c r="P32" s="5"/>
      <c r="Q32" s="5">
        <v>651</v>
      </c>
      <c r="R32" s="5">
        <v>361</v>
      </c>
      <c r="S32" s="6">
        <v>651</v>
      </c>
      <c r="T32" s="5">
        <v>829.5</v>
      </c>
      <c r="U32" s="5"/>
      <c r="V32" s="6"/>
      <c r="W32" s="6"/>
      <c r="X32" s="6"/>
      <c r="Y32" s="6">
        <v>0</v>
      </c>
      <c r="Z32" s="6">
        <v>0</v>
      </c>
      <c r="AA32" s="6">
        <v>0</v>
      </c>
      <c r="AB32" s="6">
        <v>0</v>
      </c>
      <c r="AC32" s="6">
        <v>551</v>
      </c>
      <c r="AD32" s="4">
        <f t="shared" ca="1" si="13"/>
        <v>2.0226860254083485</v>
      </c>
      <c r="AE32" s="4">
        <f t="shared" ca="1" si="14"/>
        <v>3.664246823956443</v>
      </c>
      <c r="AF32" s="4">
        <f t="shared" ca="1" si="15"/>
        <v>0</v>
      </c>
      <c r="AG32" s="4">
        <f t="shared" ca="1" si="16"/>
        <v>0</v>
      </c>
      <c r="AH32" s="4">
        <f t="shared" ca="1" si="17"/>
        <v>0</v>
      </c>
      <c r="AI32" s="4">
        <f t="shared" ca="1" si="18"/>
        <v>0</v>
      </c>
      <c r="AJ32" s="4">
        <f t="shared" ca="1" si="19"/>
        <v>5.6869328493647915</v>
      </c>
      <c r="AK32" s="27">
        <f t="shared" ca="1" si="20"/>
        <v>0.81021505376344083</v>
      </c>
      <c r="AL32" s="27">
        <f t="shared" ca="1" si="21"/>
        <v>0.85268817204301073</v>
      </c>
      <c r="AM32" s="27" t="str">
        <f t="shared" ca="1" si="22"/>
        <v>-</v>
      </c>
      <c r="AN32" s="27" t="str">
        <f t="shared" ca="1" si="23"/>
        <v>-</v>
      </c>
      <c r="AO32" s="27">
        <f t="shared" ca="1" si="24"/>
        <v>0.55453149001536095</v>
      </c>
      <c r="AP32" s="27">
        <f t="shared" ca="1" si="25"/>
        <v>1.2741935483870968</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RX277Larch Ward</v>
      </c>
      <c r="D33" s="55" t="str">
        <f t="shared" si="12"/>
        <v>RX277</v>
      </c>
      <c r="E33" s="74" t="s">
        <v>5855</v>
      </c>
      <c r="F33" s="25" t="s">
        <v>10888</v>
      </c>
      <c r="G33" s="2" t="s">
        <v>14354</v>
      </c>
      <c r="H33" s="57"/>
      <c r="I33" s="3">
        <v>713</v>
      </c>
      <c r="J33" s="5">
        <v>701.5</v>
      </c>
      <c r="K33" s="5">
        <v>1069.5</v>
      </c>
      <c r="L33" s="5">
        <v>1087.3333333333333</v>
      </c>
      <c r="M33" s="5"/>
      <c r="N33" s="5"/>
      <c r="O33" s="5"/>
      <c r="P33" s="5"/>
      <c r="Q33" s="5">
        <v>713</v>
      </c>
      <c r="R33" s="5">
        <v>713</v>
      </c>
      <c r="S33" s="6">
        <v>713</v>
      </c>
      <c r="T33" s="5">
        <v>734.25</v>
      </c>
      <c r="U33" s="5"/>
      <c r="V33" s="6"/>
      <c r="W33" s="6"/>
      <c r="X33" s="6"/>
      <c r="Y33" s="6">
        <v>0</v>
      </c>
      <c r="Z33" s="6">
        <v>0</v>
      </c>
      <c r="AA33" s="6">
        <v>0</v>
      </c>
      <c r="AB33" s="6">
        <v>0</v>
      </c>
      <c r="AC33" s="6">
        <v>592</v>
      </c>
      <c r="AD33" s="4">
        <f t="shared" ca="1" si="13"/>
        <v>2.3893581081081079</v>
      </c>
      <c r="AE33" s="4">
        <f t="shared" ca="1" si="14"/>
        <v>3.0769988738738738</v>
      </c>
      <c r="AF33" s="4">
        <f t="shared" ca="1" si="15"/>
        <v>0</v>
      </c>
      <c r="AG33" s="4">
        <f t="shared" ca="1" si="16"/>
        <v>0</v>
      </c>
      <c r="AH33" s="4">
        <f t="shared" ca="1" si="17"/>
        <v>0</v>
      </c>
      <c r="AI33" s="4">
        <f t="shared" ca="1" si="18"/>
        <v>0</v>
      </c>
      <c r="AJ33" s="4">
        <f t="shared" ca="1" si="19"/>
        <v>5.4663569819819813</v>
      </c>
      <c r="AK33" s="27">
        <f t="shared" ca="1" si="20"/>
        <v>0.9838709677419355</v>
      </c>
      <c r="AL33" s="27">
        <f t="shared" ca="1" si="21"/>
        <v>1.0166744584696898</v>
      </c>
      <c r="AM33" s="27" t="str">
        <f t="shared" ca="1" si="22"/>
        <v>-</v>
      </c>
      <c r="AN33" s="27" t="str">
        <f t="shared" ca="1" si="23"/>
        <v>-</v>
      </c>
      <c r="AO33" s="27">
        <f t="shared" ca="1" si="24"/>
        <v>1</v>
      </c>
      <c r="AP33" s="27">
        <f t="shared" ca="1" si="25"/>
        <v>1.029803646563815</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RX213Meridian Ward</v>
      </c>
      <c r="D34" s="55" t="str">
        <f t="shared" si="12"/>
        <v>RX213</v>
      </c>
      <c r="E34" s="74" t="s">
        <v>1205</v>
      </c>
      <c r="F34" s="25" t="s">
        <v>12847</v>
      </c>
      <c r="G34" s="2" t="s">
        <v>14354</v>
      </c>
      <c r="H34" s="57"/>
      <c r="I34" s="3">
        <v>930</v>
      </c>
      <c r="J34" s="5">
        <v>765</v>
      </c>
      <c r="K34" s="5">
        <v>1395</v>
      </c>
      <c r="L34" s="5">
        <v>1802</v>
      </c>
      <c r="M34" s="5"/>
      <c r="N34" s="5"/>
      <c r="O34" s="5"/>
      <c r="P34" s="5"/>
      <c r="Q34" s="5">
        <v>620</v>
      </c>
      <c r="R34" s="5">
        <v>603.5</v>
      </c>
      <c r="S34" s="6">
        <v>620</v>
      </c>
      <c r="T34" s="5">
        <v>790</v>
      </c>
      <c r="U34" s="5"/>
      <c r="V34" s="6"/>
      <c r="W34" s="6"/>
      <c r="X34" s="6"/>
      <c r="Y34" s="6">
        <v>0</v>
      </c>
      <c r="Z34" s="6">
        <v>0</v>
      </c>
      <c r="AA34" s="6">
        <v>0</v>
      </c>
      <c r="AB34" s="6">
        <v>0</v>
      </c>
      <c r="AC34" s="6">
        <v>588</v>
      </c>
      <c r="AD34" s="4">
        <f t="shared" ca="1" si="13"/>
        <v>2.3273809523809526</v>
      </c>
      <c r="AE34" s="4">
        <f t="shared" ca="1" si="14"/>
        <v>4.408163265306122</v>
      </c>
      <c r="AF34" s="4">
        <f t="shared" ca="1" si="15"/>
        <v>0</v>
      </c>
      <c r="AG34" s="4">
        <f t="shared" ca="1" si="16"/>
        <v>0</v>
      </c>
      <c r="AH34" s="4">
        <f t="shared" ca="1" si="17"/>
        <v>0</v>
      </c>
      <c r="AI34" s="4">
        <f t="shared" ca="1" si="18"/>
        <v>0</v>
      </c>
      <c r="AJ34" s="4">
        <f t="shared" ca="1" si="19"/>
        <v>6.7355442176870746</v>
      </c>
      <c r="AK34" s="27">
        <f t="shared" ca="1" si="20"/>
        <v>0.82258064516129037</v>
      </c>
      <c r="AL34" s="27">
        <f t="shared" ca="1" si="21"/>
        <v>1.2917562724014338</v>
      </c>
      <c r="AM34" s="27" t="str">
        <f t="shared" ca="1" si="22"/>
        <v>-</v>
      </c>
      <c r="AN34" s="27" t="str">
        <f t="shared" ca="1" si="23"/>
        <v>-</v>
      </c>
      <c r="AO34" s="27">
        <f t="shared" ca="1" si="24"/>
        <v>0.97338709677419355</v>
      </c>
      <c r="AP34" s="27">
        <f t="shared" ca="1" si="25"/>
        <v>1.2741935483870968</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RX2P0Opal Ward</v>
      </c>
      <c r="D35" s="55" t="str">
        <f t="shared" si="12"/>
        <v>RX2P0</v>
      </c>
      <c r="E35" s="74" t="s">
        <v>5837</v>
      </c>
      <c r="F35" s="25" t="s">
        <v>9064</v>
      </c>
      <c r="G35" s="2" t="s">
        <v>14354</v>
      </c>
      <c r="H35" s="57"/>
      <c r="I35" s="3">
        <v>713</v>
      </c>
      <c r="J35" s="5">
        <v>713</v>
      </c>
      <c r="K35" s="5">
        <v>1069.5</v>
      </c>
      <c r="L35" s="5">
        <v>1235.25</v>
      </c>
      <c r="M35" s="5"/>
      <c r="N35" s="5"/>
      <c r="O35" s="5"/>
      <c r="P35" s="5"/>
      <c r="Q35" s="5">
        <v>713</v>
      </c>
      <c r="R35" s="5">
        <v>690</v>
      </c>
      <c r="S35" s="6">
        <v>713</v>
      </c>
      <c r="T35" s="5">
        <v>1068.1666666666667</v>
      </c>
      <c r="U35" s="5"/>
      <c r="V35" s="6"/>
      <c r="W35" s="6"/>
      <c r="X35" s="6"/>
      <c r="Y35" s="6">
        <v>191.666666666667</v>
      </c>
      <c r="Z35" s="6">
        <v>0</v>
      </c>
      <c r="AA35" s="6">
        <v>356.5</v>
      </c>
      <c r="AB35" s="6">
        <v>195.5</v>
      </c>
      <c r="AC35" s="6">
        <v>611</v>
      </c>
      <c r="AD35" s="4">
        <f t="shared" ca="1" si="13"/>
        <v>2.2962356792144027</v>
      </c>
      <c r="AE35" s="4">
        <f t="shared" ca="1" si="14"/>
        <v>3.7699127114020734</v>
      </c>
      <c r="AF35" s="4">
        <f t="shared" ca="1" si="15"/>
        <v>0</v>
      </c>
      <c r="AG35" s="4">
        <f t="shared" ca="1" si="16"/>
        <v>0</v>
      </c>
      <c r="AH35" s="4">
        <f t="shared" ca="1" si="17"/>
        <v>0</v>
      </c>
      <c r="AI35" s="4">
        <f t="shared" ca="1" si="18"/>
        <v>0.31996726677577741</v>
      </c>
      <c r="AJ35" s="4">
        <f t="shared" ca="1" si="19"/>
        <v>6.3861156573922537</v>
      </c>
      <c r="AK35" s="27">
        <f t="shared" ca="1" si="20"/>
        <v>1</v>
      </c>
      <c r="AL35" s="27">
        <f t="shared" ca="1" si="21"/>
        <v>1.1549789621318374</v>
      </c>
      <c r="AM35" s="27" t="str">
        <f t="shared" ca="1" si="22"/>
        <v>-</v>
      </c>
      <c r="AN35" s="27" t="str">
        <f t="shared" ca="1" si="23"/>
        <v>-</v>
      </c>
      <c r="AO35" s="27">
        <f t="shared" ca="1" si="24"/>
        <v>0.967741935483871</v>
      </c>
      <c r="AP35" s="27">
        <f t="shared" ca="1" si="25"/>
        <v>1.4981299672744275</v>
      </c>
      <c r="AQ35" s="27" t="str">
        <f t="shared" ca="1" si="26"/>
        <v>-</v>
      </c>
      <c r="AR35" s="27" t="str">
        <f t="shared" ca="1" si="27"/>
        <v>-</v>
      </c>
      <c r="AS35" s="27">
        <f t="shared" ca="1" si="28"/>
        <v>0</v>
      </c>
      <c r="AT35" s="27">
        <f t="shared" ca="1" si="29"/>
        <v>0.54838709677419351</v>
      </c>
    </row>
    <row r="36" spans="1:46" ht="30" x14ac:dyDescent="0.2">
      <c r="A36" t="str" cm="1">
        <f t="array" aca="1" ref="A36" ca="1">INDIRECT("D" &amp; ROW())&amp;INDIRECT("F" &amp; ROW())</f>
        <v>RX2M1St Raphael Ward</v>
      </c>
      <c r="D36" s="55" t="str">
        <f t="shared" si="12"/>
        <v>RX2M1</v>
      </c>
      <c r="E36" s="74" t="s">
        <v>5763</v>
      </c>
      <c r="F36" s="25" t="s">
        <v>9748</v>
      </c>
      <c r="G36" s="2" t="s">
        <v>14354</v>
      </c>
      <c r="H36" s="57"/>
      <c r="I36" s="3">
        <v>713</v>
      </c>
      <c r="J36" s="5">
        <v>714</v>
      </c>
      <c r="K36" s="5">
        <v>1069.5</v>
      </c>
      <c r="L36" s="5">
        <v>1053.5</v>
      </c>
      <c r="M36" s="5"/>
      <c r="N36" s="5"/>
      <c r="O36" s="5"/>
      <c r="P36" s="5"/>
      <c r="Q36" s="5">
        <v>713</v>
      </c>
      <c r="R36" s="5">
        <v>704.5</v>
      </c>
      <c r="S36" s="6">
        <v>713</v>
      </c>
      <c r="T36" s="5">
        <v>701.5</v>
      </c>
      <c r="U36" s="5"/>
      <c r="V36" s="6"/>
      <c r="W36" s="6"/>
      <c r="X36" s="6"/>
      <c r="Y36" s="6">
        <v>0</v>
      </c>
      <c r="Z36" s="6">
        <v>0</v>
      </c>
      <c r="AA36" s="6">
        <v>0</v>
      </c>
      <c r="AB36" s="6">
        <v>0</v>
      </c>
      <c r="AC36" s="6">
        <v>313</v>
      </c>
      <c r="AD36" s="4">
        <f t="shared" ca="1" si="13"/>
        <v>4.5319488817891376</v>
      </c>
      <c r="AE36" s="4">
        <f t="shared" ca="1" si="14"/>
        <v>5.6070287539936103</v>
      </c>
      <c r="AF36" s="4">
        <f t="shared" ca="1" si="15"/>
        <v>0</v>
      </c>
      <c r="AG36" s="4">
        <f t="shared" ca="1" si="16"/>
        <v>0</v>
      </c>
      <c r="AH36" s="4">
        <f t="shared" ca="1" si="17"/>
        <v>0</v>
      </c>
      <c r="AI36" s="4">
        <f t="shared" ca="1" si="18"/>
        <v>0</v>
      </c>
      <c r="AJ36" s="4">
        <f t="shared" ca="1" si="19"/>
        <v>10.138977635782748</v>
      </c>
      <c r="AK36" s="27">
        <f t="shared" ca="1" si="20"/>
        <v>1.0014025245441796</v>
      </c>
      <c r="AL36" s="27">
        <f t="shared" ca="1" si="21"/>
        <v>0.98503973819541846</v>
      </c>
      <c r="AM36" s="27" t="str">
        <f t="shared" ca="1" si="22"/>
        <v>-</v>
      </c>
      <c r="AN36" s="27" t="str">
        <f t="shared" ca="1" si="23"/>
        <v>-</v>
      </c>
      <c r="AO36" s="27">
        <f t="shared" ca="1" si="24"/>
        <v>0.98807854137447404</v>
      </c>
      <c r="AP36" s="27">
        <f t="shared" ca="1" si="25"/>
        <v>0.9838709677419355</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RX277Selden Centre</v>
      </c>
      <c r="D37" s="55" t="str">
        <f t="shared" si="12"/>
        <v>RX277</v>
      </c>
      <c r="E37" s="74" t="s">
        <v>5855</v>
      </c>
      <c r="F37" s="25" t="s">
        <v>12843</v>
      </c>
      <c r="G37" s="2" t="s">
        <v>14351</v>
      </c>
      <c r="H37" s="57"/>
      <c r="I37" s="3">
        <v>516</v>
      </c>
      <c r="J37" s="5">
        <v>684.5</v>
      </c>
      <c r="K37" s="5">
        <v>1488</v>
      </c>
      <c r="L37" s="5">
        <v>1817.5</v>
      </c>
      <c r="M37" s="5"/>
      <c r="N37" s="5"/>
      <c r="O37" s="5"/>
      <c r="P37" s="5"/>
      <c r="Q37" s="5">
        <v>372</v>
      </c>
      <c r="R37" s="5">
        <v>372</v>
      </c>
      <c r="S37" s="6">
        <v>372</v>
      </c>
      <c r="T37" s="5">
        <v>1128</v>
      </c>
      <c r="U37" s="5"/>
      <c r="V37" s="6"/>
      <c r="W37" s="6"/>
      <c r="X37" s="6"/>
      <c r="Y37" s="6">
        <v>375</v>
      </c>
      <c r="Z37" s="6">
        <v>345.5</v>
      </c>
      <c r="AA37" s="6">
        <v>97.5</v>
      </c>
      <c r="AB37" s="6">
        <v>90</v>
      </c>
      <c r="AC37" s="6">
        <v>155</v>
      </c>
      <c r="AD37" s="4">
        <f t="shared" ca="1" si="13"/>
        <v>6.8161290322580648</v>
      </c>
      <c r="AE37" s="4">
        <f t="shared" ca="1" si="14"/>
        <v>19.003225806451614</v>
      </c>
      <c r="AF37" s="4">
        <f t="shared" ca="1" si="15"/>
        <v>0</v>
      </c>
      <c r="AG37" s="4">
        <f t="shared" ca="1" si="16"/>
        <v>0</v>
      </c>
      <c r="AH37" s="4">
        <f t="shared" ca="1" si="17"/>
        <v>2.2290322580645161</v>
      </c>
      <c r="AI37" s="4">
        <f t="shared" ca="1" si="18"/>
        <v>0.58064516129032262</v>
      </c>
      <c r="AJ37" s="4">
        <f t="shared" ca="1" si="19"/>
        <v>28.629032258064516</v>
      </c>
      <c r="AK37" s="27">
        <f t="shared" ca="1" si="20"/>
        <v>1.3265503875968991</v>
      </c>
      <c r="AL37" s="27">
        <f t="shared" ca="1" si="21"/>
        <v>1.2214381720430108</v>
      </c>
      <c r="AM37" s="27" t="str">
        <f t="shared" ca="1" si="22"/>
        <v>-</v>
      </c>
      <c r="AN37" s="27" t="str">
        <f t="shared" ca="1" si="23"/>
        <v>-</v>
      </c>
      <c r="AO37" s="27">
        <f t="shared" ca="1" si="24"/>
        <v>1</v>
      </c>
      <c r="AP37" s="27">
        <f t="shared" ca="1" si="25"/>
        <v>3.032258064516129</v>
      </c>
      <c r="AQ37" s="27" t="str">
        <f t="shared" ca="1" si="26"/>
        <v>-</v>
      </c>
      <c r="AR37" s="27" t="str">
        <f t="shared" ca="1" si="27"/>
        <v>-</v>
      </c>
      <c r="AS37" s="27">
        <f t="shared" ca="1" si="28"/>
        <v>0.92133333333333334</v>
      </c>
      <c r="AT37" s="27">
        <f t="shared" ca="1" si="29"/>
        <v>0.92307692307692313</v>
      </c>
    </row>
    <row r="38" spans="1:46" ht="30" x14ac:dyDescent="0.2">
      <c r="A38" t="str" cm="1">
        <f t="array" aca="1" ref="A38" ca="1">INDIRECT("D" &amp; ROW())&amp;INDIRECT("F" &amp; ROW())</f>
        <v>RX27DFir Ward</v>
      </c>
      <c r="D38" s="55" t="str">
        <f t="shared" si="12"/>
        <v>RX27D</v>
      </c>
      <c r="E38" s="74" t="s">
        <v>5753</v>
      </c>
      <c r="F38" s="25" t="s">
        <v>12837</v>
      </c>
      <c r="G38" s="2" t="s">
        <v>14360</v>
      </c>
      <c r="H38" s="57"/>
      <c r="I38" s="3">
        <v>713</v>
      </c>
      <c r="J38" s="5">
        <v>692</v>
      </c>
      <c r="K38" s="5">
        <v>1069.5</v>
      </c>
      <c r="L38" s="5">
        <v>1168</v>
      </c>
      <c r="M38" s="5"/>
      <c r="N38" s="5"/>
      <c r="O38" s="5"/>
      <c r="P38" s="5"/>
      <c r="Q38" s="5">
        <v>713</v>
      </c>
      <c r="R38" s="5">
        <v>424.5</v>
      </c>
      <c r="S38" s="6">
        <v>713</v>
      </c>
      <c r="T38" s="5">
        <v>1012</v>
      </c>
      <c r="U38" s="5"/>
      <c r="V38" s="6"/>
      <c r="W38" s="6"/>
      <c r="X38" s="6"/>
      <c r="Y38" s="6">
        <v>862.5</v>
      </c>
      <c r="Z38" s="6">
        <v>350</v>
      </c>
      <c r="AA38" s="6">
        <v>345</v>
      </c>
      <c r="AB38" s="6">
        <v>0</v>
      </c>
      <c r="AC38" s="6">
        <v>364</v>
      </c>
      <c r="AD38" s="4">
        <f t="shared" ca="1" si="13"/>
        <v>3.0673076923076925</v>
      </c>
      <c r="AE38" s="4">
        <f t="shared" ca="1" si="14"/>
        <v>5.9890109890109891</v>
      </c>
      <c r="AF38" s="4">
        <f t="shared" ca="1" si="15"/>
        <v>0</v>
      </c>
      <c r="AG38" s="4">
        <f t="shared" ca="1" si="16"/>
        <v>0</v>
      </c>
      <c r="AH38" s="4">
        <f t="shared" ca="1" si="17"/>
        <v>0.96153846153846156</v>
      </c>
      <c r="AI38" s="4">
        <f t="shared" ca="1" si="18"/>
        <v>0</v>
      </c>
      <c r="AJ38" s="4">
        <f t="shared" ca="1" si="19"/>
        <v>10.017857142857142</v>
      </c>
      <c r="AK38" s="27">
        <f t="shared" ca="1" si="20"/>
        <v>0.97054698457222999</v>
      </c>
      <c r="AL38" s="27">
        <f t="shared" ca="1" si="21"/>
        <v>1.0920991117344554</v>
      </c>
      <c r="AM38" s="27" t="str">
        <f t="shared" ca="1" si="22"/>
        <v>-</v>
      </c>
      <c r="AN38" s="27" t="str">
        <f t="shared" ca="1" si="23"/>
        <v>-</v>
      </c>
      <c r="AO38" s="27">
        <f t="shared" ca="1" si="24"/>
        <v>0.59537166900420757</v>
      </c>
      <c r="AP38" s="27">
        <f t="shared" ca="1" si="25"/>
        <v>1.4193548387096775</v>
      </c>
      <c r="AQ38" s="27" t="str">
        <f t="shared" ca="1" si="26"/>
        <v>-</v>
      </c>
      <c r="AR38" s="27" t="str">
        <f t="shared" ca="1" si="27"/>
        <v>-</v>
      </c>
      <c r="AS38" s="27">
        <f t="shared" ca="1" si="28"/>
        <v>0.40579710144927539</v>
      </c>
      <c r="AT38" s="27">
        <f t="shared" ca="1" si="29"/>
        <v>0</v>
      </c>
    </row>
    <row r="39" spans="1:46" ht="30" x14ac:dyDescent="0.2">
      <c r="A39" t="str" cm="1">
        <f t="array" aca="1" ref="A39" ca="1">INDIRECT("D" &amp; ROW())&amp;INDIRECT("F" &amp; ROW())</f>
        <v>RX27DHazel Ward</v>
      </c>
      <c r="D39" s="55" t="str">
        <f t="shared" si="12"/>
        <v>RX27D</v>
      </c>
      <c r="E39" s="74" t="s">
        <v>5753</v>
      </c>
      <c r="F39" s="25" t="s">
        <v>9087</v>
      </c>
      <c r="G39" s="2" t="s">
        <v>14360</v>
      </c>
      <c r="H39" s="57"/>
      <c r="I39" s="3">
        <v>713</v>
      </c>
      <c r="J39" s="5">
        <v>840</v>
      </c>
      <c r="K39" s="5">
        <v>1643</v>
      </c>
      <c r="L39" s="5">
        <v>1448</v>
      </c>
      <c r="M39" s="5"/>
      <c r="N39" s="5"/>
      <c r="O39" s="5"/>
      <c r="P39" s="5"/>
      <c r="Q39" s="5">
        <v>356.5</v>
      </c>
      <c r="R39" s="5">
        <v>460</v>
      </c>
      <c r="S39" s="6">
        <v>713</v>
      </c>
      <c r="T39" s="5">
        <v>889.5</v>
      </c>
      <c r="U39" s="5"/>
      <c r="V39" s="6"/>
      <c r="W39" s="6"/>
      <c r="X39" s="6"/>
      <c r="Y39" s="6">
        <v>0</v>
      </c>
      <c r="Z39" s="6">
        <v>0</v>
      </c>
      <c r="AA39" s="6">
        <v>0</v>
      </c>
      <c r="AB39" s="6">
        <v>34.5</v>
      </c>
      <c r="AC39" s="6">
        <v>344</v>
      </c>
      <c r="AD39" s="4">
        <f t="shared" ca="1" si="13"/>
        <v>3.7790697674418605</v>
      </c>
      <c r="AE39" s="4">
        <f t="shared" ca="1" si="14"/>
        <v>6.7950581395348841</v>
      </c>
      <c r="AF39" s="4">
        <f t="shared" ca="1" si="15"/>
        <v>0</v>
      </c>
      <c r="AG39" s="4">
        <f t="shared" ca="1" si="16"/>
        <v>0</v>
      </c>
      <c r="AH39" s="4">
        <f t="shared" ca="1" si="17"/>
        <v>0</v>
      </c>
      <c r="AI39" s="4">
        <f t="shared" ca="1" si="18"/>
        <v>0.1002906976744186</v>
      </c>
      <c r="AJ39" s="4">
        <f t="shared" ca="1" si="19"/>
        <v>10.674418604651162</v>
      </c>
      <c r="AK39" s="27">
        <f t="shared" ca="1" si="20"/>
        <v>1.1781206171107994</v>
      </c>
      <c r="AL39" s="27">
        <f t="shared" ca="1" si="21"/>
        <v>0.88131466828971394</v>
      </c>
      <c r="AM39" s="27" t="str">
        <f t="shared" ca="1" si="22"/>
        <v>-</v>
      </c>
      <c r="AN39" s="27" t="str">
        <f t="shared" ca="1" si="23"/>
        <v>-</v>
      </c>
      <c r="AO39" s="27">
        <f t="shared" ca="1" si="24"/>
        <v>1.2903225806451613</v>
      </c>
      <c r="AP39" s="27">
        <f t="shared" ca="1" si="25"/>
        <v>1.2475455820476857</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RX27DPine Ward</v>
      </c>
      <c r="D40" s="55" t="str">
        <f t="shared" si="12"/>
        <v>RX27D</v>
      </c>
      <c r="E40" s="74" t="s">
        <v>5753</v>
      </c>
      <c r="F40" s="25" t="s">
        <v>9082</v>
      </c>
      <c r="G40" s="2" t="s">
        <v>14360</v>
      </c>
      <c r="H40" s="57"/>
      <c r="I40" s="3">
        <v>713</v>
      </c>
      <c r="J40" s="5">
        <v>666</v>
      </c>
      <c r="K40" s="5">
        <v>1069.5</v>
      </c>
      <c r="L40" s="5">
        <v>1121.5</v>
      </c>
      <c r="M40" s="5"/>
      <c r="N40" s="5"/>
      <c r="O40" s="5"/>
      <c r="P40" s="5"/>
      <c r="Q40" s="5">
        <v>356.5</v>
      </c>
      <c r="R40" s="5">
        <v>345</v>
      </c>
      <c r="S40" s="6">
        <v>713</v>
      </c>
      <c r="T40" s="5">
        <v>739</v>
      </c>
      <c r="U40" s="5"/>
      <c r="V40" s="6"/>
      <c r="W40" s="6"/>
      <c r="X40" s="6"/>
      <c r="Y40" s="6">
        <v>315.5</v>
      </c>
      <c r="Z40" s="6">
        <v>165</v>
      </c>
      <c r="AA40" s="6">
        <v>405</v>
      </c>
      <c r="AB40" s="6">
        <v>239</v>
      </c>
      <c r="AC40" s="6">
        <v>492</v>
      </c>
      <c r="AD40" s="4">
        <f t="shared" ca="1" si="13"/>
        <v>2.0548780487804876</v>
      </c>
      <c r="AE40" s="4">
        <f t="shared" ca="1" si="14"/>
        <v>3.7815040650406506</v>
      </c>
      <c r="AF40" s="4">
        <f t="shared" ca="1" si="15"/>
        <v>0</v>
      </c>
      <c r="AG40" s="4">
        <f t="shared" ca="1" si="16"/>
        <v>0</v>
      </c>
      <c r="AH40" s="4">
        <f t="shared" ca="1" si="17"/>
        <v>0.33536585365853661</v>
      </c>
      <c r="AI40" s="4">
        <f t="shared" ca="1" si="18"/>
        <v>0.48577235772357724</v>
      </c>
      <c r="AJ40" s="4">
        <f t="shared" ca="1" si="19"/>
        <v>6.6575203252032518</v>
      </c>
      <c r="AK40" s="27">
        <f t="shared" ca="1" si="20"/>
        <v>0.93408134642356244</v>
      </c>
      <c r="AL40" s="27">
        <f t="shared" ca="1" si="21"/>
        <v>1.0486208508648902</v>
      </c>
      <c r="AM40" s="27" t="str">
        <f t="shared" ca="1" si="22"/>
        <v>-</v>
      </c>
      <c r="AN40" s="27" t="str">
        <f t="shared" ca="1" si="23"/>
        <v>-</v>
      </c>
      <c r="AO40" s="27">
        <f t="shared" ca="1" si="24"/>
        <v>0.967741935483871</v>
      </c>
      <c r="AP40" s="27">
        <f t="shared" ca="1" si="25"/>
        <v>1.0364656381486677</v>
      </c>
      <c r="AQ40" s="27" t="str">
        <f t="shared" ca="1" si="26"/>
        <v>-</v>
      </c>
      <c r="AR40" s="27" t="str">
        <f t="shared" ca="1" si="27"/>
        <v>-</v>
      </c>
      <c r="AS40" s="27">
        <f t="shared" ca="1" si="28"/>
        <v>0.52297939778129954</v>
      </c>
      <c r="AT40" s="27">
        <f t="shared" ca="1" si="29"/>
        <v>0.59012345679012346</v>
      </c>
    </row>
    <row r="41" spans="1:46" ht="30" x14ac:dyDescent="0.2">
      <c r="A41" t="str" cm="1">
        <f t="array" aca="1" ref="A41" ca="1">INDIRECT("D" &amp; ROW())&amp;INDIRECT("F" &amp; ROW())</f>
        <v>RX2E9Elm Ward</v>
      </c>
      <c r="D41" s="55" t="str">
        <f t="shared" si="12"/>
        <v>RX2E9</v>
      </c>
      <c r="E41" s="74" t="s">
        <v>14865</v>
      </c>
      <c r="F41" s="25" t="s">
        <v>10053</v>
      </c>
      <c r="G41" s="2" t="s">
        <v>14360</v>
      </c>
      <c r="H41" s="57"/>
      <c r="I41" s="3">
        <v>713</v>
      </c>
      <c r="J41" s="5">
        <v>664</v>
      </c>
      <c r="K41" s="5">
        <v>1069.5</v>
      </c>
      <c r="L41" s="5">
        <v>1087</v>
      </c>
      <c r="M41" s="5"/>
      <c r="N41" s="5"/>
      <c r="O41" s="5"/>
      <c r="P41" s="5"/>
      <c r="Q41" s="5">
        <v>356.5</v>
      </c>
      <c r="R41" s="5">
        <v>356.5</v>
      </c>
      <c r="S41" s="6">
        <v>1069.5</v>
      </c>
      <c r="T41" s="5">
        <v>1059</v>
      </c>
      <c r="U41" s="5"/>
      <c r="V41" s="6"/>
      <c r="W41" s="6"/>
      <c r="X41" s="6"/>
      <c r="Y41" s="6">
        <v>0</v>
      </c>
      <c r="Z41" s="6">
        <v>0</v>
      </c>
      <c r="AA41" s="6">
        <v>0</v>
      </c>
      <c r="AB41" s="6">
        <v>0</v>
      </c>
      <c r="AC41" s="6">
        <v>465</v>
      </c>
      <c r="AD41" s="4">
        <f t="shared" ca="1" si="13"/>
        <v>2.1946236559139787</v>
      </c>
      <c r="AE41" s="4">
        <f t="shared" ca="1" si="14"/>
        <v>4.6150537634408604</v>
      </c>
      <c r="AF41" s="4">
        <f t="shared" ca="1" si="15"/>
        <v>0</v>
      </c>
      <c r="AG41" s="4">
        <f t="shared" ca="1" si="16"/>
        <v>0</v>
      </c>
      <c r="AH41" s="4">
        <f t="shared" ca="1" si="17"/>
        <v>0</v>
      </c>
      <c r="AI41" s="4">
        <f t="shared" ca="1" si="18"/>
        <v>0</v>
      </c>
      <c r="AJ41" s="4">
        <f t="shared" ca="1" si="19"/>
        <v>6.8096774193548386</v>
      </c>
      <c r="AK41" s="27">
        <f t="shared" ca="1" si="20"/>
        <v>0.93127629733520334</v>
      </c>
      <c r="AL41" s="27">
        <f t="shared" ca="1" si="21"/>
        <v>1.0163627863487612</v>
      </c>
      <c r="AM41" s="27" t="str">
        <f t="shared" ca="1" si="22"/>
        <v>-</v>
      </c>
      <c r="AN41" s="27" t="str">
        <f t="shared" ca="1" si="23"/>
        <v>-</v>
      </c>
      <c r="AO41" s="27">
        <f t="shared" ca="1" si="24"/>
        <v>1</v>
      </c>
      <c r="AP41" s="27">
        <f t="shared" ca="1" si="25"/>
        <v>0.99018232819074337</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RX2E9Ash Ward</v>
      </c>
      <c r="D42" s="55" t="str">
        <f t="shared" si="12"/>
        <v>RX2E9</v>
      </c>
      <c r="E42" s="74" t="s">
        <v>14865</v>
      </c>
      <c r="F42" s="25" t="s">
        <v>10881</v>
      </c>
      <c r="G42" s="2" t="s">
        <v>14360</v>
      </c>
      <c r="H42" s="57"/>
      <c r="I42" s="3">
        <v>713</v>
      </c>
      <c r="J42" s="5">
        <v>579</v>
      </c>
      <c r="K42" s="5">
        <v>1069.5</v>
      </c>
      <c r="L42" s="5">
        <v>1095.5</v>
      </c>
      <c r="M42" s="5"/>
      <c r="N42" s="5"/>
      <c r="O42" s="5"/>
      <c r="P42" s="5"/>
      <c r="Q42" s="5">
        <v>356.5</v>
      </c>
      <c r="R42" s="5">
        <v>345</v>
      </c>
      <c r="S42" s="6">
        <v>1069.5</v>
      </c>
      <c r="T42" s="5">
        <v>1085</v>
      </c>
      <c r="U42" s="5"/>
      <c r="V42" s="6"/>
      <c r="W42" s="6"/>
      <c r="X42" s="6"/>
      <c r="Y42" s="6">
        <v>0</v>
      </c>
      <c r="Z42" s="6">
        <v>0</v>
      </c>
      <c r="AA42" s="6">
        <v>0</v>
      </c>
      <c r="AB42" s="6">
        <v>115</v>
      </c>
      <c r="AC42" s="6">
        <v>452</v>
      </c>
      <c r="AD42" s="4">
        <f t="shared" ca="1" si="13"/>
        <v>2.0442477876106193</v>
      </c>
      <c r="AE42" s="4">
        <f t="shared" ca="1" si="14"/>
        <v>4.8241150442477876</v>
      </c>
      <c r="AF42" s="4">
        <f t="shared" ca="1" si="15"/>
        <v>0</v>
      </c>
      <c r="AG42" s="4">
        <f t="shared" ca="1" si="16"/>
        <v>0</v>
      </c>
      <c r="AH42" s="4">
        <f t="shared" ca="1" si="17"/>
        <v>0</v>
      </c>
      <c r="AI42" s="4">
        <f t="shared" ca="1" si="18"/>
        <v>0.25442477876106195</v>
      </c>
      <c r="AJ42" s="4">
        <f t="shared" ca="1" si="19"/>
        <v>7.1227876106194694</v>
      </c>
      <c r="AK42" s="27">
        <f t="shared" ca="1" si="20"/>
        <v>0.81206171107994385</v>
      </c>
      <c r="AL42" s="27">
        <f t="shared" ca="1" si="21"/>
        <v>1.0243104254324451</v>
      </c>
      <c r="AM42" s="27" t="str">
        <f t="shared" ca="1" si="22"/>
        <v>-</v>
      </c>
      <c r="AN42" s="27" t="str">
        <f t="shared" ca="1" si="23"/>
        <v>-</v>
      </c>
      <c r="AO42" s="27">
        <f t="shared" ca="1" si="24"/>
        <v>0.967741935483871</v>
      </c>
      <c r="AP42" s="27">
        <f t="shared" ca="1" si="25"/>
        <v>1.0144927536231885</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RX2E9Oak Ward</v>
      </c>
      <c r="D43" s="55" t="str">
        <f t="shared" si="12"/>
        <v>RX2E9</v>
      </c>
      <c r="E43" s="74" t="s">
        <v>14865</v>
      </c>
      <c r="F43" s="25" t="s">
        <v>10085</v>
      </c>
      <c r="G43" s="2" t="s">
        <v>14360</v>
      </c>
      <c r="H43" s="57"/>
      <c r="I43" s="3">
        <v>713</v>
      </c>
      <c r="J43" s="5">
        <v>670.5</v>
      </c>
      <c r="K43" s="5">
        <v>1782.5</v>
      </c>
      <c r="L43" s="5">
        <v>1732.2</v>
      </c>
      <c r="M43" s="5"/>
      <c r="N43" s="5"/>
      <c r="O43" s="5"/>
      <c r="P43" s="5"/>
      <c r="Q43" s="5">
        <v>713</v>
      </c>
      <c r="R43" s="5">
        <v>711.41666666666663</v>
      </c>
      <c r="S43" s="6">
        <v>1069.5</v>
      </c>
      <c r="T43" s="5">
        <v>1206.9000000000001</v>
      </c>
      <c r="U43" s="5"/>
      <c r="V43" s="6"/>
      <c r="W43" s="6"/>
      <c r="X43" s="6"/>
      <c r="Y43" s="6">
        <v>0</v>
      </c>
      <c r="Z43" s="6">
        <v>0</v>
      </c>
      <c r="AA43" s="6">
        <v>356.5</v>
      </c>
      <c r="AB43" s="6">
        <v>0</v>
      </c>
      <c r="AC43" s="6">
        <v>465</v>
      </c>
      <c r="AD43" s="4">
        <f t="shared" ca="1" si="13"/>
        <v>2.9718637992831538</v>
      </c>
      <c r="AE43" s="4">
        <f t="shared" ca="1" si="14"/>
        <v>6.3206451612903232</v>
      </c>
      <c r="AF43" s="4">
        <f t="shared" ca="1" si="15"/>
        <v>0</v>
      </c>
      <c r="AG43" s="4">
        <f t="shared" ca="1" si="16"/>
        <v>0</v>
      </c>
      <c r="AH43" s="4">
        <f t="shared" ca="1" si="17"/>
        <v>0</v>
      </c>
      <c r="AI43" s="4">
        <f t="shared" ca="1" si="18"/>
        <v>0</v>
      </c>
      <c r="AJ43" s="4">
        <f t="shared" ca="1" si="19"/>
        <v>9.2925089605734765</v>
      </c>
      <c r="AK43" s="27">
        <f t="shared" ca="1" si="20"/>
        <v>0.94039270687237031</v>
      </c>
      <c r="AL43" s="27">
        <f t="shared" ca="1" si="21"/>
        <v>0.97178120617110797</v>
      </c>
      <c r="AM43" s="27" t="str">
        <f t="shared" ca="1" si="22"/>
        <v>-</v>
      </c>
      <c r="AN43" s="27" t="str">
        <f t="shared" ca="1" si="23"/>
        <v>-</v>
      </c>
      <c r="AO43" s="27">
        <f t="shared" ca="1" si="24"/>
        <v>0.99777933613838232</v>
      </c>
      <c r="AP43" s="27">
        <f t="shared" ca="1" si="25"/>
        <v>1.1284712482468444</v>
      </c>
      <c r="AQ43" s="27" t="str">
        <f t="shared" ca="1" si="26"/>
        <v>-</v>
      </c>
      <c r="AR43" s="27" t="str">
        <f t="shared" ca="1" si="27"/>
        <v>-</v>
      </c>
      <c r="AS43" s="27" t="str">
        <f t="shared" ca="1" si="28"/>
        <v>-</v>
      </c>
      <c r="AT43" s="27">
        <f t="shared" ca="1" si="29"/>
        <v>0</v>
      </c>
    </row>
    <row r="44" spans="1:46" ht="30" x14ac:dyDescent="0.2">
      <c r="A44" t="str" cm="1">
        <f t="array" aca="1" ref="A44" ca="1">INDIRECT("D" &amp; ROW())&amp;INDIRECT("F" &amp; ROW())</f>
        <v>RX2E9Blossom Ward</v>
      </c>
      <c r="D44" s="55" t="str">
        <f t="shared" si="12"/>
        <v>RX2E9</v>
      </c>
      <c r="E44" s="74" t="s">
        <v>14865</v>
      </c>
      <c r="F44" s="25" t="s">
        <v>14867</v>
      </c>
      <c r="G44" s="2" t="s">
        <v>14360</v>
      </c>
      <c r="H44" s="57"/>
      <c r="I44" s="3">
        <v>713</v>
      </c>
      <c r="J44" s="5">
        <v>713</v>
      </c>
      <c r="K44" s="5">
        <v>1426</v>
      </c>
      <c r="L44" s="5">
        <v>1730</v>
      </c>
      <c r="M44" s="5"/>
      <c r="N44" s="5"/>
      <c r="O44" s="5"/>
      <c r="P44" s="5"/>
      <c r="Q44" s="5">
        <v>713</v>
      </c>
      <c r="R44" s="5">
        <v>713</v>
      </c>
      <c r="S44" s="6">
        <v>713</v>
      </c>
      <c r="T44" s="5">
        <v>1340</v>
      </c>
      <c r="U44" s="5"/>
      <c r="V44" s="6"/>
      <c r="W44" s="6"/>
      <c r="X44" s="6"/>
      <c r="Y44" s="6">
        <v>0</v>
      </c>
      <c r="Z44" s="6">
        <v>0</v>
      </c>
      <c r="AA44" s="6">
        <v>0</v>
      </c>
      <c r="AB44" s="6">
        <v>0</v>
      </c>
      <c r="AC44" s="6">
        <v>293</v>
      </c>
      <c r="AD44" s="4">
        <f t="shared" ca="1" si="13"/>
        <v>4.8668941979522184</v>
      </c>
      <c r="AE44" s="4">
        <f t="shared" ca="1" si="14"/>
        <v>10.477815699658702</v>
      </c>
      <c r="AF44" s="4">
        <f t="shared" ca="1" si="15"/>
        <v>0</v>
      </c>
      <c r="AG44" s="4">
        <f t="shared" ca="1" si="16"/>
        <v>0</v>
      </c>
      <c r="AH44" s="4">
        <f t="shared" ca="1" si="17"/>
        <v>0</v>
      </c>
      <c r="AI44" s="4">
        <f t="shared" ca="1" si="18"/>
        <v>0</v>
      </c>
      <c r="AJ44" s="4">
        <f t="shared" ca="1" si="19"/>
        <v>15.344709897610921</v>
      </c>
      <c r="AK44" s="27">
        <f t="shared" ca="1" si="20"/>
        <v>1</v>
      </c>
      <c r="AL44" s="27">
        <f t="shared" ca="1" si="21"/>
        <v>1.2131837307152875</v>
      </c>
      <c r="AM44" s="27" t="str">
        <f t="shared" ca="1" si="22"/>
        <v>-</v>
      </c>
      <c r="AN44" s="27" t="str">
        <f t="shared" ca="1" si="23"/>
        <v>-</v>
      </c>
      <c r="AO44" s="27">
        <f t="shared" ca="1" si="24"/>
        <v>1</v>
      </c>
      <c r="AP44" s="27">
        <f t="shared" ca="1" si="25"/>
        <v>1.8793828892005611</v>
      </c>
      <c r="AQ44" s="27" t="str">
        <f t="shared" ca="1" si="26"/>
        <v>-</v>
      </c>
      <c r="AR44" s="27" t="str">
        <f t="shared" ca="1" si="27"/>
        <v>-</v>
      </c>
      <c r="AS44" s="27" t="str">
        <f t="shared" ca="1" si="28"/>
        <v>-</v>
      </c>
      <c r="AT44" s="27" t="str">
        <f t="shared" ca="1" si="29"/>
        <v>-</v>
      </c>
    </row>
    <row r="45" spans="1:46" ht="45" x14ac:dyDescent="0.2">
      <c r="A45" t="str" cm="1">
        <f t="array" aca="1" ref="A45" ca="1">INDIRECT("D" &amp; ROW())&amp;INDIRECT("F" &amp; ROW())</f>
        <v>RX2P0Amber Ward</v>
      </c>
      <c r="D45" s="55" t="str">
        <f t="shared" si="12"/>
        <v>RX2P0</v>
      </c>
      <c r="E45" s="74" t="s">
        <v>5837</v>
      </c>
      <c r="F45" s="25" t="s">
        <v>9058</v>
      </c>
      <c r="G45" s="2" t="s">
        <v>14420</v>
      </c>
      <c r="H45" s="57"/>
      <c r="I45" s="3">
        <v>713</v>
      </c>
      <c r="J45" s="5">
        <v>695.75</v>
      </c>
      <c r="K45" s="5">
        <v>1518</v>
      </c>
      <c r="L45" s="5">
        <v>1712.75</v>
      </c>
      <c r="M45" s="5"/>
      <c r="N45" s="5"/>
      <c r="O45" s="5"/>
      <c r="P45" s="5"/>
      <c r="Q45" s="5">
        <v>713</v>
      </c>
      <c r="R45" s="5">
        <v>691</v>
      </c>
      <c r="S45" s="6">
        <v>1069.5</v>
      </c>
      <c r="T45" s="5">
        <v>1380</v>
      </c>
      <c r="U45" s="5"/>
      <c r="V45" s="6"/>
      <c r="W45" s="6"/>
      <c r="X45" s="6"/>
      <c r="Y45" s="6">
        <v>172.5</v>
      </c>
      <c r="Z45" s="6">
        <v>0</v>
      </c>
      <c r="AA45" s="6">
        <v>0</v>
      </c>
      <c r="AB45" s="6">
        <v>0</v>
      </c>
      <c r="AC45" s="6">
        <v>371</v>
      </c>
      <c r="AD45" s="4">
        <f t="shared" ca="1" si="13"/>
        <v>3.7378706199460918</v>
      </c>
      <c r="AE45" s="4">
        <f t="shared" ca="1" si="14"/>
        <v>8.3362533692722369</v>
      </c>
      <c r="AF45" s="4">
        <f t="shared" ca="1" si="15"/>
        <v>0</v>
      </c>
      <c r="AG45" s="4">
        <f t="shared" ca="1" si="16"/>
        <v>0</v>
      </c>
      <c r="AH45" s="4">
        <f t="shared" ca="1" si="17"/>
        <v>0</v>
      </c>
      <c r="AI45" s="4">
        <f t="shared" ca="1" si="18"/>
        <v>0</v>
      </c>
      <c r="AJ45" s="4">
        <f t="shared" ca="1" si="19"/>
        <v>12.074123989218329</v>
      </c>
      <c r="AK45" s="27">
        <f t="shared" ca="1" si="20"/>
        <v>0.97580645161290325</v>
      </c>
      <c r="AL45" s="27">
        <f t="shared" ca="1" si="21"/>
        <v>1.1282938076416338</v>
      </c>
      <c r="AM45" s="27" t="str">
        <f t="shared" ca="1" si="22"/>
        <v>-</v>
      </c>
      <c r="AN45" s="27" t="str">
        <f t="shared" ca="1" si="23"/>
        <v>-</v>
      </c>
      <c r="AO45" s="27">
        <f t="shared" ca="1" si="24"/>
        <v>0.96914446002805044</v>
      </c>
      <c r="AP45" s="27">
        <f t="shared" ca="1" si="25"/>
        <v>1.2903225806451613</v>
      </c>
      <c r="AQ45" s="27" t="str">
        <f t="shared" ca="1" si="26"/>
        <v>-</v>
      </c>
      <c r="AR45" s="27" t="str">
        <f t="shared" ca="1" si="27"/>
        <v>-</v>
      </c>
      <c r="AS45" s="27">
        <f t="shared" ca="1" si="28"/>
        <v>0</v>
      </c>
      <c r="AT45" s="27" t="str">
        <f t="shared" ca="1" si="29"/>
        <v>-</v>
      </c>
    </row>
    <row r="46" spans="1:46" ht="45" x14ac:dyDescent="0.2">
      <c r="A46" t="str" cm="1">
        <f t="array" aca="1" ref="A46" ca="1">INDIRECT("D" &amp; ROW())&amp;INDIRECT("F" &amp; ROW())</f>
        <v>RX213Pavillion Ward</v>
      </c>
      <c r="D46" s="55" t="str">
        <f t="shared" si="12"/>
        <v>RX213</v>
      </c>
      <c r="E46" s="74" t="s">
        <v>1205</v>
      </c>
      <c r="F46" s="25" t="s">
        <v>12848</v>
      </c>
      <c r="G46" s="2" t="s">
        <v>14420</v>
      </c>
      <c r="H46" s="57"/>
      <c r="I46" s="3">
        <v>930</v>
      </c>
      <c r="J46" s="5">
        <v>819.25</v>
      </c>
      <c r="K46" s="5">
        <v>1860</v>
      </c>
      <c r="L46" s="5">
        <v>1518.9166666666667</v>
      </c>
      <c r="M46" s="5"/>
      <c r="N46" s="5"/>
      <c r="O46" s="5"/>
      <c r="P46" s="5"/>
      <c r="Q46" s="5">
        <v>620</v>
      </c>
      <c r="R46" s="5">
        <v>591</v>
      </c>
      <c r="S46" s="6">
        <v>930</v>
      </c>
      <c r="T46" s="5">
        <v>850</v>
      </c>
      <c r="U46" s="5"/>
      <c r="V46" s="6"/>
      <c r="W46" s="6"/>
      <c r="X46" s="6"/>
      <c r="Y46" s="6">
        <v>0</v>
      </c>
      <c r="Z46" s="6">
        <v>0</v>
      </c>
      <c r="AA46" s="6">
        <v>0</v>
      </c>
      <c r="AB46" s="6">
        <v>0</v>
      </c>
      <c r="AC46" s="6">
        <v>214</v>
      </c>
      <c r="AD46" s="4">
        <f t="shared" ca="1" si="13"/>
        <v>6.5899532710280377</v>
      </c>
      <c r="AE46" s="4">
        <f t="shared" ca="1" si="14"/>
        <v>11.069704049844239</v>
      </c>
      <c r="AF46" s="4">
        <f t="shared" ca="1" si="15"/>
        <v>0</v>
      </c>
      <c r="AG46" s="4">
        <f t="shared" ca="1" si="16"/>
        <v>0</v>
      </c>
      <c r="AH46" s="4">
        <f t="shared" ca="1" si="17"/>
        <v>0</v>
      </c>
      <c r="AI46" s="4">
        <f t="shared" ca="1" si="18"/>
        <v>0</v>
      </c>
      <c r="AJ46" s="4">
        <f t="shared" ca="1" si="19"/>
        <v>17.659657320872274</v>
      </c>
      <c r="AK46" s="27">
        <f t="shared" ca="1" si="20"/>
        <v>0.88091397849462361</v>
      </c>
      <c r="AL46" s="27">
        <f t="shared" ca="1" si="21"/>
        <v>0.81662186379928314</v>
      </c>
      <c r="AM46" s="27" t="str">
        <f t="shared" ca="1" si="22"/>
        <v>-</v>
      </c>
      <c r="AN46" s="27" t="str">
        <f t="shared" ca="1" si="23"/>
        <v>-</v>
      </c>
      <c r="AO46" s="27">
        <f t="shared" ca="1" si="24"/>
        <v>0.95322580645161292</v>
      </c>
      <c r="AP46" s="27">
        <f t="shared" ca="1" si="25"/>
        <v>0.91397849462365588</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RX2F3Amberstone</v>
      </c>
      <c r="D47" s="55" t="str">
        <f t="shared" si="12"/>
        <v>RX2F3</v>
      </c>
      <c r="E47" s="74" t="s">
        <v>5718</v>
      </c>
      <c r="F47" s="25" t="s">
        <v>12835</v>
      </c>
      <c r="G47" s="2" t="s">
        <v>14354</v>
      </c>
      <c r="H47" s="57"/>
      <c r="I47" s="3">
        <v>1069.5</v>
      </c>
      <c r="J47" s="5">
        <v>941.91666666666663</v>
      </c>
      <c r="K47" s="5">
        <v>1534.5</v>
      </c>
      <c r="L47" s="5">
        <v>1095.6666666666667</v>
      </c>
      <c r="M47" s="5"/>
      <c r="N47" s="5"/>
      <c r="O47" s="5"/>
      <c r="P47" s="5"/>
      <c r="Q47" s="5">
        <v>713</v>
      </c>
      <c r="R47" s="5">
        <v>695</v>
      </c>
      <c r="S47" s="6">
        <v>713</v>
      </c>
      <c r="T47" s="5">
        <v>686</v>
      </c>
      <c r="U47" s="5"/>
      <c r="V47" s="6"/>
      <c r="W47" s="6"/>
      <c r="X47" s="6"/>
      <c r="Y47" s="6">
        <v>519.25</v>
      </c>
      <c r="Z47" s="6">
        <v>319.5</v>
      </c>
      <c r="AA47" s="6">
        <v>620.5</v>
      </c>
      <c r="AB47" s="6">
        <v>257.5</v>
      </c>
      <c r="AC47" s="6">
        <v>661</v>
      </c>
      <c r="AD47" s="4">
        <f t="shared" ca="1" si="13"/>
        <v>2.4764246091780131</v>
      </c>
      <c r="AE47" s="4">
        <f t="shared" ca="1" si="14"/>
        <v>2.6954109934442765</v>
      </c>
      <c r="AF47" s="4">
        <f t="shared" ca="1" si="15"/>
        <v>0</v>
      </c>
      <c r="AG47" s="4">
        <f t="shared" ca="1" si="16"/>
        <v>0</v>
      </c>
      <c r="AH47" s="4">
        <f t="shared" ca="1" si="17"/>
        <v>0.48335854765506808</v>
      </c>
      <c r="AI47" s="4">
        <f t="shared" ca="1" si="18"/>
        <v>0.38956127080181541</v>
      </c>
      <c r="AJ47" s="4">
        <f t="shared" ca="1" si="19"/>
        <v>6.0447554210791736</v>
      </c>
      <c r="AK47" s="27">
        <f t="shared" ca="1" si="20"/>
        <v>0.88070749571450835</v>
      </c>
      <c r="AL47" s="27">
        <f t="shared" ca="1" si="21"/>
        <v>0.71402193982839146</v>
      </c>
      <c r="AM47" s="27" t="str">
        <f t="shared" ca="1" si="22"/>
        <v>-</v>
      </c>
      <c r="AN47" s="27" t="str">
        <f t="shared" ca="1" si="23"/>
        <v>-</v>
      </c>
      <c r="AO47" s="27">
        <f t="shared" ca="1" si="24"/>
        <v>0.97475455820476853</v>
      </c>
      <c r="AP47" s="27">
        <f t="shared" ca="1" si="25"/>
        <v>0.9621318373071529</v>
      </c>
      <c r="AQ47" s="27" t="str">
        <f t="shared" ca="1" si="26"/>
        <v>-</v>
      </c>
      <c r="AR47" s="27" t="str">
        <f t="shared" ca="1" si="27"/>
        <v>-</v>
      </c>
      <c r="AS47" s="27">
        <f t="shared" ca="1" si="28"/>
        <v>0.61531054405392394</v>
      </c>
      <c r="AT47" s="27">
        <f t="shared" ca="1" si="29"/>
        <v>0.41498791297340853</v>
      </c>
    </row>
    <row r="48" spans="1:46" ht="30" x14ac:dyDescent="0.2">
      <c r="A48" t="str" cm="1">
        <f t="array" aca="1" ref="A48" ca="1">INDIRECT("D" &amp; ROW())&amp;INDIRECT("F" &amp; ROW())</f>
        <v>RX240Connolly House</v>
      </c>
      <c r="D48" s="55" t="str">
        <f t="shared" ref="D48:D79" si="30">IFERROR(VLOOKUP($E$5&amp;E48,Sites,4,FALSE),"")</f>
        <v>RX240</v>
      </c>
      <c r="E48" s="74" t="s">
        <v>5960</v>
      </c>
      <c r="F48" s="25" t="s">
        <v>12851</v>
      </c>
      <c r="G48" s="2" t="s">
        <v>14354</v>
      </c>
      <c r="H48" s="57"/>
      <c r="I48" s="3">
        <v>930</v>
      </c>
      <c r="J48" s="5">
        <v>743.25</v>
      </c>
      <c r="K48" s="5">
        <v>465</v>
      </c>
      <c r="L48" s="5">
        <v>613.58333333333337</v>
      </c>
      <c r="M48" s="5"/>
      <c r="N48" s="5"/>
      <c r="O48" s="5"/>
      <c r="P48" s="5"/>
      <c r="Q48" s="5">
        <v>333.25</v>
      </c>
      <c r="R48" s="5">
        <v>333.25</v>
      </c>
      <c r="S48" s="6">
        <v>666.5</v>
      </c>
      <c r="T48" s="5">
        <v>666.5</v>
      </c>
      <c r="U48" s="5"/>
      <c r="V48" s="6"/>
      <c r="W48" s="6"/>
      <c r="X48" s="6"/>
      <c r="Y48" s="6">
        <v>0</v>
      </c>
      <c r="Z48" s="6">
        <v>0</v>
      </c>
      <c r="AA48" s="6">
        <v>0</v>
      </c>
      <c r="AB48" s="6">
        <v>0</v>
      </c>
      <c r="AC48" s="6">
        <v>377</v>
      </c>
      <c r="AD48" s="4">
        <f t="shared" ca="1" si="13"/>
        <v>2.8554376657824934</v>
      </c>
      <c r="AE48" s="4">
        <f t="shared" ca="1" si="14"/>
        <v>3.3954465075154734</v>
      </c>
      <c r="AF48" s="4">
        <f t="shared" ca="1" si="15"/>
        <v>0</v>
      </c>
      <c r="AG48" s="4">
        <f t="shared" ca="1" si="16"/>
        <v>0</v>
      </c>
      <c r="AH48" s="4">
        <f t="shared" ca="1" si="17"/>
        <v>0</v>
      </c>
      <c r="AI48" s="4">
        <f t="shared" ca="1" si="18"/>
        <v>0</v>
      </c>
      <c r="AJ48" s="4">
        <f t="shared" ca="1" si="19"/>
        <v>6.2508841732979672</v>
      </c>
      <c r="AK48" s="27">
        <f t="shared" ca="1" si="20"/>
        <v>0.79919354838709677</v>
      </c>
      <c r="AL48" s="27">
        <f t="shared" ca="1" si="21"/>
        <v>1.3195340501792117</v>
      </c>
      <c r="AM48" s="27" t="str">
        <f t="shared" ca="1" si="22"/>
        <v>-</v>
      </c>
      <c r="AN48" s="27" t="str">
        <f t="shared" ca="1" si="23"/>
        <v>-</v>
      </c>
      <c r="AO48" s="27">
        <f t="shared" ca="1" si="24"/>
        <v>1</v>
      </c>
      <c r="AP48" s="27">
        <f t="shared" ca="1" si="25"/>
        <v>1</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RX2FPRutland Gardens</v>
      </c>
      <c r="D49" s="55" t="str">
        <f t="shared" si="30"/>
        <v>RX2FP</v>
      </c>
      <c r="E49" s="74" t="s">
        <v>14868</v>
      </c>
      <c r="F49" s="25" t="s">
        <v>14871</v>
      </c>
      <c r="G49" s="2" t="s">
        <v>14354</v>
      </c>
      <c r="H49" s="57"/>
      <c r="I49" s="3">
        <v>930</v>
      </c>
      <c r="J49" s="5">
        <v>757</v>
      </c>
      <c r="K49" s="5">
        <v>930</v>
      </c>
      <c r="L49" s="5">
        <v>716.5</v>
      </c>
      <c r="M49" s="5"/>
      <c r="N49" s="5"/>
      <c r="O49" s="5"/>
      <c r="P49" s="5"/>
      <c r="Q49" s="5">
        <v>310</v>
      </c>
      <c r="R49" s="5">
        <v>310</v>
      </c>
      <c r="S49" s="6">
        <v>620</v>
      </c>
      <c r="T49" s="5">
        <v>610</v>
      </c>
      <c r="U49" s="5"/>
      <c r="V49" s="6"/>
      <c r="W49" s="6"/>
      <c r="X49" s="6"/>
      <c r="Y49" s="6">
        <v>0</v>
      </c>
      <c r="Z49" s="6">
        <v>0</v>
      </c>
      <c r="AA49" s="6">
        <v>0</v>
      </c>
      <c r="AB49" s="6">
        <v>0</v>
      </c>
      <c r="AC49" s="6">
        <v>305</v>
      </c>
      <c r="AD49" s="4">
        <f t="shared" ca="1" si="13"/>
        <v>3.4983606557377049</v>
      </c>
      <c r="AE49" s="4">
        <f t="shared" ca="1" si="14"/>
        <v>4.3491803278688526</v>
      </c>
      <c r="AF49" s="4">
        <f t="shared" ca="1" si="15"/>
        <v>0</v>
      </c>
      <c r="AG49" s="4">
        <f t="shared" ca="1" si="16"/>
        <v>0</v>
      </c>
      <c r="AH49" s="4">
        <f t="shared" ca="1" si="17"/>
        <v>0</v>
      </c>
      <c r="AI49" s="4">
        <f t="shared" ca="1" si="18"/>
        <v>0</v>
      </c>
      <c r="AJ49" s="4">
        <f t="shared" ca="1" si="19"/>
        <v>7.8475409836065575</v>
      </c>
      <c r="AK49" s="27">
        <f t="shared" ca="1" si="20"/>
        <v>0.8139784946236559</v>
      </c>
      <c r="AL49" s="27">
        <f t="shared" ca="1" si="21"/>
        <v>0.77043010752688168</v>
      </c>
      <c r="AM49" s="27" t="str">
        <f t="shared" ca="1" si="22"/>
        <v>-</v>
      </c>
      <c r="AN49" s="27" t="str">
        <f t="shared" ca="1" si="23"/>
        <v>-</v>
      </c>
      <c r="AO49" s="27">
        <f t="shared" ca="1" si="24"/>
        <v>1</v>
      </c>
      <c r="AP49" s="27">
        <f t="shared" ca="1" si="25"/>
        <v>0.9838709677419355</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RX277Shepherd House</v>
      </c>
      <c r="D50" s="55" t="str">
        <f t="shared" si="30"/>
        <v>RX277</v>
      </c>
      <c r="E50" s="74" t="s">
        <v>5855</v>
      </c>
      <c r="F50" s="25" t="s">
        <v>12844</v>
      </c>
      <c r="G50" s="2" t="s">
        <v>14354</v>
      </c>
      <c r="H50" s="57"/>
      <c r="I50" s="3">
        <v>1102.5</v>
      </c>
      <c r="J50" s="5">
        <v>853.83333333333337</v>
      </c>
      <c r="K50" s="5">
        <v>1395</v>
      </c>
      <c r="L50" s="5">
        <v>883.75</v>
      </c>
      <c r="M50" s="5"/>
      <c r="N50" s="5"/>
      <c r="O50" s="5"/>
      <c r="P50" s="5"/>
      <c r="Q50" s="5">
        <v>310</v>
      </c>
      <c r="R50" s="5">
        <v>318</v>
      </c>
      <c r="S50" s="6">
        <v>620</v>
      </c>
      <c r="T50" s="5">
        <v>620</v>
      </c>
      <c r="U50" s="5"/>
      <c r="V50" s="6"/>
      <c r="W50" s="6"/>
      <c r="X50" s="6"/>
      <c r="Y50" s="6">
        <v>487.5</v>
      </c>
      <c r="Z50" s="6">
        <v>371</v>
      </c>
      <c r="AA50" s="6">
        <v>202.5</v>
      </c>
      <c r="AB50" s="6">
        <v>110</v>
      </c>
      <c r="AC50" s="6">
        <v>436</v>
      </c>
      <c r="AD50" s="4">
        <f t="shared" ca="1" si="13"/>
        <v>2.6876911314984713</v>
      </c>
      <c r="AE50" s="4">
        <f t="shared" ca="1" si="14"/>
        <v>3.448967889908257</v>
      </c>
      <c r="AF50" s="4">
        <f t="shared" ca="1" si="15"/>
        <v>0</v>
      </c>
      <c r="AG50" s="4">
        <f t="shared" ca="1" si="16"/>
        <v>0</v>
      </c>
      <c r="AH50" s="4">
        <f t="shared" ca="1" si="17"/>
        <v>0.8509174311926605</v>
      </c>
      <c r="AI50" s="4">
        <f t="shared" ca="1" si="18"/>
        <v>0.25229357798165136</v>
      </c>
      <c r="AJ50" s="4">
        <f t="shared" ca="1" si="19"/>
        <v>7.2398700305810397</v>
      </c>
      <c r="AK50" s="27">
        <f t="shared" ca="1" si="20"/>
        <v>0.77445200302343165</v>
      </c>
      <c r="AL50" s="27">
        <f t="shared" ca="1" si="21"/>
        <v>0.63351254480286734</v>
      </c>
      <c r="AM50" s="27" t="str">
        <f t="shared" ca="1" si="22"/>
        <v>-</v>
      </c>
      <c r="AN50" s="27" t="str">
        <f t="shared" ca="1" si="23"/>
        <v>-</v>
      </c>
      <c r="AO50" s="27">
        <f t="shared" ca="1" si="24"/>
        <v>1.0258064516129033</v>
      </c>
      <c r="AP50" s="27">
        <f t="shared" ca="1" si="25"/>
        <v>1</v>
      </c>
      <c r="AQ50" s="27" t="str">
        <f t="shared" ca="1" si="26"/>
        <v>-</v>
      </c>
      <c r="AR50" s="27" t="str">
        <f t="shared" ca="1" si="27"/>
        <v>-</v>
      </c>
      <c r="AS50" s="27">
        <f t="shared" ca="1" si="28"/>
        <v>0.76102564102564108</v>
      </c>
      <c r="AT50" s="27">
        <f t="shared" ca="1" si="29"/>
        <v>0.54320987654320985</v>
      </c>
    </row>
    <row r="51" spans="1:46" ht="30" x14ac:dyDescent="0.2">
      <c r="A51" t="str" cm="1">
        <f t="array" aca="1" ref="A51" ca="1">INDIRECT("D" &amp; ROW())&amp;INDIRECT("F" &amp; ROW())</f>
        <v>RX2C8Crawley Road</v>
      </c>
      <c r="D51" s="55" t="str">
        <f t="shared" si="30"/>
        <v>RX2C8</v>
      </c>
      <c r="E51" s="74" t="s">
        <v>1187</v>
      </c>
      <c r="F51" s="25" t="s">
        <v>12842</v>
      </c>
      <c r="G51" s="2" t="s">
        <v>14360</v>
      </c>
      <c r="H51" s="57"/>
      <c r="I51" s="3">
        <v>713</v>
      </c>
      <c r="J51" s="5">
        <v>733.83333333333337</v>
      </c>
      <c r="K51" s="5">
        <v>1426</v>
      </c>
      <c r="L51" s="5">
        <v>1315.6666666666667</v>
      </c>
      <c r="M51" s="5"/>
      <c r="N51" s="5"/>
      <c r="O51" s="5"/>
      <c r="P51" s="5"/>
      <c r="Q51" s="5">
        <v>713</v>
      </c>
      <c r="R51" s="5">
        <v>715.16666666666663</v>
      </c>
      <c r="S51" s="6">
        <v>1069.5</v>
      </c>
      <c r="T51" s="5">
        <v>1034.6666666666667</v>
      </c>
      <c r="U51" s="5"/>
      <c r="V51" s="6"/>
      <c r="W51" s="6"/>
      <c r="X51" s="6"/>
      <c r="Y51" s="6">
        <v>0</v>
      </c>
      <c r="Z51" s="6">
        <v>0</v>
      </c>
      <c r="AA51" s="6">
        <v>0</v>
      </c>
      <c r="AB51" s="6">
        <v>0</v>
      </c>
      <c r="AC51" s="6">
        <v>648</v>
      </c>
      <c r="AD51" s="4">
        <f t="shared" ca="1" si="13"/>
        <v>2.2361111111111112</v>
      </c>
      <c r="AE51" s="4">
        <f t="shared" ca="1" si="14"/>
        <v>3.6270576131687244</v>
      </c>
      <c r="AF51" s="4">
        <f t="shared" ca="1" si="15"/>
        <v>0</v>
      </c>
      <c r="AG51" s="4">
        <f t="shared" ca="1" si="16"/>
        <v>0</v>
      </c>
      <c r="AH51" s="4">
        <f t="shared" ca="1" si="17"/>
        <v>0</v>
      </c>
      <c r="AI51" s="4">
        <f t="shared" ca="1" si="18"/>
        <v>0</v>
      </c>
      <c r="AJ51" s="4">
        <f t="shared" ca="1" si="19"/>
        <v>5.8631687242798352</v>
      </c>
      <c r="AK51" s="27">
        <f t="shared" ca="1" si="20"/>
        <v>1.0292192613370734</v>
      </c>
      <c r="AL51" s="27">
        <f t="shared" ca="1" si="21"/>
        <v>0.92262739597942967</v>
      </c>
      <c r="AM51" s="27" t="str">
        <f t="shared" ca="1" si="22"/>
        <v>-</v>
      </c>
      <c r="AN51" s="27" t="str">
        <f t="shared" ca="1" si="23"/>
        <v>-</v>
      </c>
      <c r="AO51" s="27">
        <f t="shared" ca="1" si="24"/>
        <v>1.0030388031790556</v>
      </c>
      <c r="AP51" s="27">
        <f t="shared" ca="1" si="25"/>
        <v>0.96743026336294224</v>
      </c>
      <c r="AQ51" s="27" t="str">
        <f t="shared" ca="1" si="26"/>
        <v>-</v>
      </c>
      <c r="AR51" s="27" t="str">
        <f t="shared" ca="1" si="27"/>
        <v>-</v>
      </c>
      <c r="AS51" s="27" t="str">
        <f t="shared" ca="1" si="28"/>
        <v>-</v>
      </c>
      <c r="AT51" s="27" t="str">
        <f t="shared" ca="1" si="29"/>
        <v>-</v>
      </c>
    </row>
    <row r="52" spans="1:46" x14ac:dyDescent="0.2">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164</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RX2E7Heathfield Ward</v>
      </c>
      <c r="B23" s="65" t="str">
        <f ca="1">IF('Trust - Frontsheet'!A32="","",'Trust - Frontsheet'!D32)</f>
        <v>RX2E7</v>
      </c>
      <c r="C23" s="65" t="str">
        <f ca="1">IF(VLOOKUP(A23,'Trust - Frontsheet'!$A$16:$AC$215,5,0)="","",VLOOKUP(A23,'Trust - Frontsheet'!$A$16:$AC$216,5,0))</f>
        <v>DEPARTMENT OF PSYCHIATRY</v>
      </c>
      <c r="D23" s="65" t="str">
        <f ca="1">IF(VLOOKUP(A23,'Trust - Frontsheet'!$A$16:$AC$215,6,0)="","",VLOOKUP(A23,'Trust - Frontsheet'!$A$16:$AC$216,6,0))</f>
        <v>Heathfield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RX277Larch Ward</v>
      </c>
      <c r="B24" s="65" t="str">
        <f ca="1">IF('Trust - Frontsheet'!A33="","",'Trust - Frontsheet'!D33)</f>
        <v>RX277</v>
      </c>
      <c r="C24" s="65" t="str">
        <f ca="1">IF(VLOOKUP(A24,'Trust - Frontsheet'!$A$16:$AC$215,5,0)="","",VLOOKUP(A24,'Trust - Frontsheet'!$A$16:$AC$216,5,0))</f>
        <v>MEADOWFIELD</v>
      </c>
      <c r="D24" s="65" t="str">
        <f ca="1">IF(VLOOKUP(A24,'Trust - Frontsheet'!$A$16:$AC$215,6,0)="","",VLOOKUP(A24,'Trust - Frontsheet'!$A$16:$AC$216,6,0))</f>
        <v>Larch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RX213Meridian Ward</v>
      </c>
      <c r="B25" s="65" t="str">
        <f ca="1">IF('Trust - Frontsheet'!A34="","",'Trust - Frontsheet'!D34)</f>
        <v>RX213</v>
      </c>
      <c r="C25" s="65" t="str">
        <f ca="1">IF(VLOOKUP(A25,'Trust - Frontsheet'!$A$16:$AC$215,5,0)="","",VLOOKUP(A25,'Trust - Frontsheet'!$A$16:$AC$216,5,0))</f>
        <v>MILL VIEW HOSPITAL</v>
      </c>
      <c r="D25" s="65" t="str">
        <f ca="1">IF(VLOOKUP(A25,'Trust - Frontsheet'!$A$16:$AC$215,6,0)="","",VLOOKUP(A25,'Trust - Frontsheet'!$A$16:$AC$216,6,0))</f>
        <v>Meridian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RX2P0Opal Ward</v>
      </c>
      <c r="B26" s="65" t="str">
        <f ca="1">IF('Trust - Frontsheet'!A35="","",'Trust - Frontsheet'!D35)</f>
        <v>RX2P0</v>
      </c>
      <c r="C26" s="65" t="str">
        <f ca="1">IF(VLOOKUP(A26,'Trust - Frontsheet'!$A$16:$AC$215,5,0)="","",VLOOKUP(A26,'Trust - Frontsheet'!$A$16:$AC$216,5,0))</f>
        <v>LANGLEY GREEN HOSPITAL</v>
      </c>
      <c r="D26" s="65" t="str">
        <f ca="1">IF(VLOOKUP(A26,'Trust - Frontsheet'!$A$16:$AC$215,6,0)="","",VLOOKUP(A26,'Trust - Frontsheet'!$A$16:$AC$216,6,0))</f>
        <v>Opal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RX2M1St Raphael Ward</v>
      </c>
      <c r="B27" s="65" t="str">
        <f ca="1">IF('Trust - Frontsheet'!A36="","",'Trust - Frontsheet'!D36)</f>
        <v>RX2M1</v>
      </c>
      <c r="C27" s="65" t="str">
        <f ca="1">IF(VLOOKUP(A27,'Trust - Frontsheet'!$A$16:$AC$215,5,0)="","",VLOOKUP(A27,'Trust - Frontsheet'!$A$16:$AC$216,5,0))</f>
        <v>CONQUEST HOSPITAL</v>
      </c>
      <c r="D27" s="65" t="str">
        <f ca="1">IF(VLOOKUP(A27,'Trust - Frontsheet'!$A$16:$AC$215,6,0)="","",VLOOKUP(A27,'Trust - Frontsheet'!$A$16:$AC$216,6,0))</f>
        <v>St Raphael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RX277Selden Centre</v>
      </c>
      <c r="B28" s="65" t="str">
        <f ca="1">IF('Trust - Frontsheet'!A37="","",'Trust - Frontsheet'!D37)</f>
        <v>RX277</v>
      </c>
      <c r="C28" s="65" t="str">
        <f ca="1">IF(VLOOKUP(A28,'Trust - Frontsheet'!$A$16:$AC$215,5,0)="","",VLOOKUP(A28,'Trust - Frontsheet'!$A$16:$AC$216,5,0))</f>
        <v>MEADOWFIELD</v>
      </c>
      <c r="D28" s="65" t="str">
        <f ca="1">IF(VLOOKUP(A28,'Trust - Frontsheet'!$A$16:$AC$215,6,0)="","",VLOOKUP(A28,'Trust - Frontsheet'!$A$16:$AC$216,6,0))</f>
        <v>Selden Centre</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RX27DFir Ward</v>
      </c>
      <c r="B29" s="65" t="str">
        <f ca="1">IF('Trust - Frontsheet'!A38="","",'Trust - Frontsheet'!D38)</f>
        <v>RX27D</v>
      </c>
      <c r="C29" s="65" t="str">
        <f ca="1">IF(VLOOKUP(A29,'Trust - Frontsheet'!$A$16:$AC$215,5,0)="","",VLOOKUP(A29,'Trust - Frontsheet'!$A$16:$AC$216,5,0))</f>
        <v>CHICHESTER CRT</v>
      </c>
      <c r="D29" s="65" t="str">
        <f ca="1">IF(VLOOKUP(A29,'Trust - Frontsheet'!$A$16:$AC$215,6,0)="","",VLOOKUP(A29,'Trust - Frontsheet'!$A$16:$AC$216,6,0))</f>
        <v>Fir Ward</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RX27DHazel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Hazel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RX27DPine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Pine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RX2E9Elm Ward</v>
      </c>
      <c r="B32" s="65" t="str">
        <f ca="1">IF('Trust - Frontsheet'!A41="","",'Trust - Frontsheet'!D41)</f>
        <v>RX2E9</v>
      </c>
      <c r="C32" s="65" t="str">
        <f ca="1">IF(VLOOKUP(A32,'Trust - Frontsheet'!$A$16:$AC$215,5,0)="","",VLOOKUP(A32,'Trust - Frontsheet'!$A$16:$AC$216,5,0))</f>
        <v>HELLINGLY CENTRE</v>
      </c>
      <c r="D32" s="65" t="str">
        <f ca="1">IF(VLOOKUP(A32,'Trust - Frontsheet'!$A$16:$AC$215,6,0)="","",VLOOKUP(A32,'Trust - Frontsheet'!$A$16:$AC$216,6,0))</f>
        <v>Elm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RX2E9Ash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Ash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RX2E9Oak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Oak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RX2E9Blossom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Blossom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RX2P0Amber Ward</v>
      </c>
      <c r="B36" s="65" t="str">
        <f ca="1">IF('Trust - Frontsheet'!A45="","",'Trust - Frontsheet'!D45)</f>
        <v>RX2P0</v>
      </c>
      <c r="C36" s="65" t="str">
        <f ca="1">IF(VLOOKUP(A36,'Trust - Frontsheet'!$A$16:$AC$215,5,0)="","",VLOOKUP(A36,'Trust - Frontsheet'!$A$16:$AC$216,5,0))</f>
        <v>LANGLEY GREEN HOSPITAL</v>
      </c>
      <c r="D36" s="65" t="str">
        <f ca="1">IF(VLOOKUP(A36,'Trust - Frontsheet'!$A$16:$AC$215,6,0)="","",VLOOKUP(A36,'Trust - Frontsheet'!$A$16:$AC$216,6,0))</f>
        <v>Amber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RX213Pavillion Ward</v>
      </c>
      <c r="B37" s="65" t="str">
        <f ca="1">IF('Trust - Frontsheet'!A46="","",'Trust - Frontsheet'!D46)</f>
        <v>RX213</v>
      </c>
      <c r="C37" s="65" t="str">
        <f ca="1">IF(VLOOKUP(A37,'Trust - Frontsheet'!$A$16:$AC$215,5,0)="","",VLOOKUP(A37,'Trust - Frontsheet'!$A$16:$AC$216,5,0))</f>
        <v>MILL VIEW HOSPITAL</v>
      </c>
      <c r="D37" s="65" t="str">
        <f ca="1">IF(VLOOKUP(A37,'Trust - Frontsheet'!$A$16:$AC$215,6,0)="","",VLOOKUP(A37,'Trust - Frontsheet'!$A$16:$AC$216,6,0))</f>
        <v>Pavillion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RX2F3Amberstone</v>
      </c>
      <c r="B38" s="65" t="str">
        <f ca="1">IF('Trust - Frontsheet'!A47="","",'Trust - Frontsheet'!D47)</f>
        <v>RX2F3</v>
      </c>
      <c r="C38" s="65" t="str">
        <f ca="1">IF(VLOOKUP(A38,'Trust - Frontsheet'!$A$16:$AC$215,5,0)="","",VLOOKUP(A38,'Trust - Frontsheet'!$A$16:$AC$216,5,0))</f>
        <v>AMBERSTONE HOSPITAL</v>
      </c>
      <c r="D38" s="65" t="str">
        <f ca="1">IF(VLOOKUP(A38,'Trust - Frontsheet'!$A$16:$AC$215,6,0)="","",VLOOKUP(A38,'Trust - Frontsheet'!$A$16:$AC$216,6,0))</f>
        <v>Amberstone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RX240Connolly House</v>
      </c>
      <c r="B39" s="65" t="str">
        <f ca="1">IF('Trust - Frontsheet'!A48="","",'Trust - Frontsheet'!D48)</f>
        <v>RX240</v>
      </c>
      <c r="C39" s="65" t="str">
        <f ca="1">IF(VLOOKUP(A39,'Trust - Frontsheet'!$A$16:$AC$215,5,0)="","",VLOOKUP(A39,'Trust - Frontsheet'!$A$16:$AC$216,5,0))</f>
        <v>THE HAROLD KIDD UNIT</v>
      </c>
      <c r="D39" s="65" t="str">
        <f ca="1">IF(VLOOKUP(A39,'Trust - Frontsheet'!$A$16:$AC$215,6,0)="","",VLOOKUP(A39,'Trust - Frontsheet'!$A$16:$AC$216,6,0))</f>
        <v>Connolly House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RX2FPRutland Gardens</v>
      </c>
      <c r="B40" s="65" t="str">
        <f ca="1">IF('Trust - Frontsheet'!A49="","",'Trust - Frontsheet'!D49)</f>
        <v>RX2FP</v>
      </c>
      <c r="C40" s="65" t="str">
        <f ca="1">IF(VLOOKUP(A40,'Trust - Frontsheet'!$A$16:$AC$215,5,0)="","",VLOOKUP(A40,'Trust - Frontsheet'!$A$16:$AC$216,5,0))</f>
        <v>RUTLAND GARDENS</v>
      </c>
      <c r="D40" s="65" t="str">
        <f ca="1">IF(VLOOKUP(A40,'Trust - Frontsheet'!$A$16:$AC$215,6,0)="","",VLOOKUP(A40,'Trust - Frontsheet'!$A$16:$AC$216,6,0))</f>
        <v>Rutland Gardens</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RX2C8Crawley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This is a blank row</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6" zoomScale="70" zoomScaleNormal="70" workbookViewId="0">
      <selection activeCell="K15" sqref="K15"/>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9</v>
      </c>
      <c r="F11" s="70" cm="1">
        <f t="array" aca="1" ref="F11" ca="1">SUM(--(LEN(F14:F213)&gt;0))</f>
        <v>22</v>
      </c>
      <c r="G11" s="70" cm="1">
        <f t="array" aca="1" ref="G11" ca="1">SUM(--(LEN(G14:G213)&gt;0))</f>
        <v>0</v>
      </c>
      <c r="H11" s="70" cm="1">
        <f t="array" aca="1" ref="H11" ca="1">SUM(--(LEN(H14:H213)&gt;0))</f>
        <v>0</v>
      </c>
      <c r="I11" s="70" cm="1">
        <f t="array" aca="1" ref="I11" ca="1">SUM(--(LEN(I14:I213)&gt;0))</f>
        <v>7</v>
      </c>
      <c r="J11" s="70" cm="1">
        <f t="array" aca="1" ref="J11" ca="1">SUM(--(LEN(J14:J213)&gt;0))</f>
        <v>28</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Registered Nurses/Midwives Avg Night Fill rate &gt; 100%</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RX2E7Heathfield Ward</v>
      </c>
      <c r="B30" s="66" t="str">
        <f ca="1">IF('Trust - Frontsheet'!A32="","",'Trust - Frontsheet'!D32)</f>
        <v>RX2E7</v>
      </c>
      <c r="C30" s="66" t="str">
        <f ca="1">IF(VLOOKUP(A30,'Trust - Frontsheet'!$A$16:$AC$215,5,0)="","",VLOOKUP(A30,'Trust - Frontsheet'!$A$16:$AC$216,5,0))</f>
        <v>DEPARTMENT OF PSYCHIATRY</v>
      </c>
      <c r="D30" s="66" t="str">
        <f ca="1">IF(VLOOKUP(A30,'Trust - Frontsheet'!$A$16:$AC$215,6,0)="","",VLOOKUP(A30,'Trust - Frontsheet'!$A$16:$AC$216,6,0))</f>
        <v>Heathfield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RX277Larch Ward</v>
      </c>
      <c r="B31" s="66" t="str">
        <f ca="1">IF('Trust - Frontsheet'!A33="","",'Trust - Frontsheet'!D33)</f>
        <v>RX277</v>
      </c>
      <c r="C31" s="66" t="str">
        <f ca="1">IF(VLOOKUP(A31,'Trust - Frontsheet'!$A$16:$AC$215,5,0)="","",VLOOKUP(A31,'Trust - Frontsheet'!$A$16:$AC$216,5,0))</f>
        <v>MEADOWFIELD</v>
      </c>
      <c r="D31" s="66" t="str">
        <f ca="1">IF(VLOOKUP(A31,'Trust - Frontsheet'!$A$16:$AC$215,6,0)="","",VLOOKUP(A31,'Trust - Frontsheet'!$A$16:$AC$216,6,0))</f>
        <v>Larch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RX213Meridian Ward</v>
      </c>
      <c r="B32" s="66" t="str">
        <f ca="1">IF('Trust - Frontsheet'!A34="","",'Trust - Frontsheet'!D34)</f>
        <v>RX213</v>
      </c>
      <c r="C32" s="66" t="str">
        <f ca="1">IF(VLOOKUP(A32,'Trust - Frontsheet'!$A$16:$AC$215,5,0)="","",VLOOKUP(A32,'Trust - Frontsheet'!$A$16:$AC$216,5,0))</f>
        <v>MILL VIEW HOSPITAL</v>
      </c>
      <c r="D32" s="66" t="str">
        <f ca="1">IF(VLOOKUP(A32,'Trust - Frontsheet'!$A$16:$AC$215,6,0)="","",VLOOKUP(A32,'Trust - Frontsheet'!$A$16:$AC$216,6,0))</f>
        <v>Meridian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RX2P0Opal Ward</v>
      </c>
      <c r="B33" s="66" t="str">
        <f ca="1">IF('Trust - Frontsheet'!A35="","",'Trust - Frontsheet'!D35)</f>
        <v>RX2P0</v>
      </c>
      <c r="C33" s="66" t="str">
        <f ca="1">IF(VLOOKUP(A33,'Trust - Frontsheet'!$A$16:$AC$215,5,0)="","",VLOOKUP(A33,'Trust - Frontsheet'!$A$16:$AC$216,5,0))</f>
        <v>LANGLEY GREEN HOSPITAL</v>
      </c>
      <c r="D33" s="66" t="str">
        <f ca="1">IF(VLOOKUP(A33,'Trust - Frontsheet'!$A$16:$AC$215,6,0)="","",VLOOKUP(A33,'Trust - Frontsheet'!$A$16:$AC$216,6,0))</f>
        <v>Opal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RX2M1St Raphael Ward</v>
      </c>
      <c r="B34" s="66" t="str">
        <f ca="1">IF('Trust - Frontsheet'!A36="","",'Trust - Frontsheet'!D36)</f>
        <v>RX2M1</v>
      </c>
      <c r="C34" s="66" t="str">
        <f ca="1">IF(VLOOKUP(A34,'Trust - Frontsheet'!$A$16:$AC$215,5,0)="","",VLOOKUP(A34,'Trust - Frontsheet'!$A$16:$AC$216,5,0))</f>
        <v>CONQUEST HOSPITAL</v>
      </c>
      <c r="D34" s="66" t="str">
        <f ca="1">IF(VLOOKUP(A34,'Trust - Frontsheet'!$A$16:$AC$215,6,0)="","",VLOOKUP(A34,'Trust - Frontsheet'!$A$16:$AC$216,6,0))</f>
        <v>St Raphael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RX277Selden Centre</v>
      </c>
      <c r="B35" s="66" t="str">
        <f ca="1">IF('Trust - Frontsheet'!A37="","",'Trust - Frontsheet'!D37)</f>
        <v>RX277</v>
      </c>
      <c r="C35" s="66" t="str">
        <f ca="1">IF(VLOOKUP(A35,'Trust - Frontsheet'!$A$16:$AC$215,5,0)="","",VLOOKUP(A35,'Trust - Frontsheet'!$A$16:$AC$216,5,0))</f>
        <v>MEADOWFIELD</v>
      </c>
      <c r="D35" s="66" t="str">
        <f ca="1">IF(VLOOKUP(A35,'Trust - Frontsheet'!$A$16:$AC$215,6,0)="","",VLOOKUP(A35,'Trust - Frontsheet'!$A$16:$AC$216,6,0))</f>
        <v>Selden Centre</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RX27DFir Ward</v>
      </c>
      <c r="B36" s="66" t="str">
        <f ca="1">IF('Trust - Frontsheet'!A38="","",'Trust - Frontsheet'!D38)</f>
        <v>RX27D</v>
      </c>
      <c r="C36" s="66" t="str">
        <f ca="1">IF(VLOOKUP(A36,'Trust - Frontsheet'!$A$16:$AC$215,5,0)="","",VLOOKUP(A36,'Trust - Frontsheet'!$A$16:$AC$216,5,0))</f>
        <v>CHICHESTER CRT</v>
      </c>
      <c r="D36" s="66" t="str">
        <f ca="1">IF(VLOOKUP(A36,'Trust - Frontsheet'!$A$16:$AC$215,6,0)="","",VLOOKUP(A36,'Trust - Frontsheet'!$A$16:$AC$216,6,0))</f>
        <v>Fir Ward</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RX27DHazel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Hazel Ward</v>
      </c>
      <c r="E37" s="66" t="str">
        <f ca="1">IF(A37="","",IF(AND('Trust - Frontsheet'!AK39&gt;1,ISNUMBER('Trust - Frontsheet'!AK39)),"Registered Nurses/Midwives Avg Day Fill rate &gt; 100%",""))</f>
        <v>Registered Nurses/Midwives Avg Day Fill rate &gt; 100%</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RX27DPine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Pine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RX2E9Elm Ward</v>
      </c>
      <c r="B39" s="66" t="str">
        <f ca="1">IF('Trust - Frontsheet'!A41="","",'Trust - Frontsheet'!D41)</f>
        <v>RX2E9</v>
      </c>
      <c r="C39" s="66" t="str">
        <f ca="1">IF(VLOOKUP(A39,'Trust - Frontsheet'!$A$16:$AC$215,5,0)="","",VLOOKUP(A39,'Trust - Frontsheet'!$A$16:$AC$216,5,0))</f>
        <v>HELLINGLY CENTRE</v>
      </c>
      <c r="D39" s="66" t="str">
        <f ca="1">IF(VLOOKUP(A39,'Trust - Frontsheet'!$A$16:$AC$215,6,0)="","",VLOOKUP(A39,'Trust - Frontsheet'!$A$16:$AC$216,6,0))</f>
        <v>Elm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RX2E9Ash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Ash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RX2E9Oak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Oak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RX2E9Blossom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Blossom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RX2P0Amber Ward</v>
      </c>
      <c r="B43" s="66" t="str">
        <f ca="1">IF('Trust - Frontsheet'!A45="","",'Trust - Frontsheet'!D45)</f>
        <v>RX2P0</v>
      </c>
      <c r="C43" s="66" t="str">
        <f ca="1">IF(VLOOKUP(A43,'Trust - Frontsheet'!$A$16:$AC$215,5,0)="","",VLOOKUP(A43,'Trust - Frontsheet'!$A$16:$AC$216,5,0))</f>
        <v>LANGLEY GREEN HOSPITAL</v>
      </c>
      <c r="D43" s="66" t="str">
        <f ca="1">IF(VLOOKUP(A43,'Trust - Frontsheet'!$A$16:$AC$215,6,0)="","",VLOOKUP(A43,'Trust - Frontsheet'!$A$16:$AC$216,6,0))</f>
        <v>Amber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RX213Pavillion Ward</v>
      </c>
      <c r="B44" s="66" t="str">
        <f ca="1">IF('Trust - Frontsheet'!A46="","",'Trust - Frontsheet'!D46)</f>
        <v>RX213</v>
      </c>
      <c r="C44" s="66" t="str">
        <f ca="1">IF(VLOOKUP(A44,'Trust - Frontsheet'!$A$16:$AC$215,5,0)="","",VLOOKUP(A44,'Trust - Frontsheet'!$A$16:$AC$216,5,0))</f>
        <v>MILL VIEW HOSPITAL</v>
      </c>
      <c r="D44" s="66" t="str">
        <f ca="1">IF(VLOOKUP(A44,'Trust - Frontsheet'!$A$16:$AC$215,6,0)="","",VLOOKUP(A44,'Trust - Frontsheet'!$A$16:$AC$216,6,0))</f>
        <v>Pavillion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RX2F3Amberstone</v>
      </c>
      <c r="B45" s="66" t="str">
        <f ca="1">IF('Trust - Frontsheet'!A47="","",'Trust - Frontsheet'!D47)</f>
        <v>RX2F3</v>
      </c>
      <c r="C45" s="66" t="str">
        <f ca="1">IF(VLOOKUP(A45,'Trust - Frontsheet'!$A$16:$AC$215,5,0)="","",VLOOKUP(A45,'Trust - Frontsheet'!$A$16:$AC$216,5,0))</f>
        <v>AMBERSTONE HOSPITAL</v>
      </c>
      <c r="D45" s="66" t="str">
        <f ca="1">IF(VLOOKUP(A45,'Trust - Frontsheet'!$A$16:$AC$215,6,0)="","",VLOOKUP(A45,'Trust - Frontsheet'!$A$16:$AC$216,6,0))</f>
        <v>Amberstone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RX240Connolly House</v>
      </c>
      <c r="B46" s="66" t="str">
        <f ca="1">IF('Trust - Frontsheet'!A48="","",'Trust - Frontsheet'!D48)</f>
        <v>RX240</v>
      </c>
      <c r="C46" s="66" t="str">
        <f ca="1">IF(VLOOKUP(A46,'Trust - Frontsheet'!$A$16:$AC$215,5,0)="","",VLOOKUP(A46,'Trust - Frontsheet'!$A$16:$AC$216,5,0))</f>
        <v>THE HAROLD KIDD UNIT</v>
      </c>
      <c r="D46" s="66" t="str">
        <f ca="1">IF(VLOOKUP(A46,'Trust - Frontsheet'!$A$16:$AC$215,6,0)="","",VLOOKUP(A46,'Trust - Frontsheet'!$A$16:$AC$216,6,0))</f>
        <v>Connolly House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RX2FPRutland Gardens</v>
      </c>
      <c r="B47" s="66" t="str">
        <f ca="1">IF('Trust - Frontsheet'!A49="","",'Trust - Frontsheet'!D49)</f>
        <v>RX2FP</v>
      </c>
      <c r="C47" s="66" t="str">
        <f ca="1">IF(VLOOKUP(A47,'Trust - Frontsheet'!$A$16:$AC$215,5,0)="","",VLOOKUP(A47,'Trust - Frontsheet'!$A$16:$AC$216,5,0))</f>
        <v>RUTLAND GARDENS</v>
      </c>
      <c r="D47" s="66" t="str">
        <f ca="1">IF(VLOOKUP(A47,'Trust - Frontsheet'!$A$16:$AC$215,6,0)="","",VLOOKUP(A47,'Trust - Frontsheet'!$A$16:$AC$216,6,0))</f>
        <v>Rutland Gardens</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RX2C8Crawley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Crawley Road</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872.5</v>
      </c>
      <c r="H2">
        <v>1395</v>
      </c>
      <c r="I2">
        <v>1422.5</v>
      </c>
      <c r="J2">
        <v>-99</v>
      </c>
      <c r="K2">
        <v>-99</v>
      </c>
      <c r="L2">
        <v>-99</v>
      </c>
      <c r="M2">
        <v>-99</v>
      </c>
      <c r="N2">
        <v>651</v>
      </c>
      <c r="O2">
        <v>651</v>
      </c>
      <c r="P2">
        <v>651</v>
      </c>
      <c r="Q2">
        <v>776.5</v>
      </c>
      <c r="R2">
        <v>-99</v>
      </c>
      <c r="S2">
        <v>-99</v>
      </c>
      <c r="T2">
        <v>-99</v>
      </c>
      <c r="U2">
        <v>-99</v>
      </c>
      <c r="V2">
        <v>0</v>
      </c>
      <c r="W2">
        <v>0</v>
      </c>
      <c r="X2">
        <v>0</v>
      </c>
      <c r="Y2">
        <v>0</v>
      </c>
      <c r="Z2">
        <v>0.93817204301075274</v>
      </c>
      <c r="AA2">
        <v>1.0197132616487454</v>
      </c>
      <c r="AB2">
        <v>-99</v>
      </c>
      <c r="AC2">
        <v>-99</v>
      </c>
      <c r="AD2">
        <v>1</v>
      </c>
      <c r="AE2">
        <v>1.1927803379416282</v>
      </c>
      <c r="AF2">
        <v>-99</v>
      </c>
      <c r="AG2">
        <v>-99</v>
      </c>
      <c r="AH2">
        <v>-99</v>
      </c>
      <c r="AI2">
        <v>-99</v>
      </c>
      <c r="AJ2">
        <v>569</v>
      </c>
      <c r="AK2">
        <v>2.6775043936731109</v>
      </c>
      <c r="AL2">
        <v>3.8646748681898067</v>
      </c>
      <c r="AM2">
        <v>0</v>
      </c>
      <c r="AN2">
        <v>0</v>
      </c>
      <c r="AO2">
        <v>0</v>
      </c>
      <c r="AP2">
        <v>0</v>
      </c>
      <c r="AQ2">
        <v>6.5421792618629171</v>
      </c>
      <c r="AR2" t="str">
        <f>IF(A2="","",(IF(ISBLANK('Trust - Frontsheet'!$F$9),"",'Trust - Frontsheet'!$F$9)))</f>
        <v/>
      </c>
    </row>
    <row r="3" spans="1:44" x14ac:dyDescent="0.2">
      <c r="A3" t="s">
        <v>5854</v>
      </c>
      <c r="B3" t="s">
        <v>5855</v>
      </c>
      <c r="C3" t="s">
        <v>10890</v>
      </c>
      <c r="D3" t="s">
        <v>14354</v>
      </c>
      <c r="F3">
        <v>713</v>
      </c>
      <c r="G3">
        <v>636.5</v>
      </c>
      <c r="H3">
        <v>1178</v>
      </c>
      <c r="I3">
        <v>1151</v>
      </c>
      <c r="J3">
        <v>-99</v>
      </c>
      <c r="K3">
        <v>-99</v>
      </c>
      <c r="L3">
        <v>-99</v>
      </c>
      <c r="M3">
        <v>-99</v>
      </c>
      <c r="N3">
        <v>713</v>
      </c>
      <c r="O3">
        <v>713</v>
      </c>
      <c r="P3">
        <v>713</v>
      </c>
      <c r="Q3">
        <v>929.05</v>
      </c>
      <c r="R3">
        <v>-99</v>
      </c>
      <c r="S3">
        <v>-99</v>
      </c>
      <c r="T3">
        <v>-99</v>
      </c>
      <c r="U3">
        <v>-99</v>
      </c>
      <c r="V3">
        <v>0</v>
      </c>
      <c r="W3">
        <v>0</v>
      </c>
      <c r="X3">
        <v>0</v>
      </c>
      <c r="Y3">
        <v>0</v>
      </c>
      <c r="Z3">
        <v>0.89270687237026647</v>
      </c>
      <c r="AA3">
        <v>0.97707979626485564</v>
      </c>
      <c r="AB3">
        <v>-99</v>
      </c>
      <c r="AC3">
        <v>-99</v>
      </c>
      <c r="AD3">
        <v>1</v>
      </c>
      <c r="AE3">
        <v>1.3030154277699859</v>
      </c>
      <c r="AF3">
        <v>-99</v>
      </c>
      <c r="AG3">
        <v>-99</v>
      </c>
      <c r="AH3">
        <v>-99</v>
      </c>
      <c r="AI3">
        <v>-99</v>
      </c>
      <c r="AJ3">
        <v>546</v>
      </c>
      <c r="AK3">
        <v>2.4716117216117217</v>
      </c>
      <c r="AL3">
        <v>3.8096153846153848</v>
      </c>
      <c r="AM3">
        <v>0</v>
      </c>
      <c r="AN3">
        <v>0</v>
      </c>
      <c r="AO3">
        <v>0</v>
      </c>
      <c r="AP3">
        <v>0</v>
      </c>
      <c r="AQ3">
        <v>6.2812271062271066</v>
      </c>
      <c r="AR3" t="str">
        <f>IF(A3="","",(IF(ISBLANK('Trust - Frontsheet'!$F$9),"",'Trust - Frontsheet'!$F$9)))</f>
        <v/>
      </c>
    </row>
    <row r="4" spans="1:44" x14ac:dyDescent="0.2">
      <c r="A4" t="s">
        <v>5887</v>
      </c>
      <c r="B4" t="s">
        <v>5888</v>
      </c>
      <c r="C4" t="s">
        <v>12850</v>
      </c>
      <c r="D4" t="s">
        <v>14354</v>
      </c>
      <c r="F4">
        <v>1020</v>
      </c>
      <c r="G4">
        <v>953.5</v>
      </c>
      <c r="H4">
        <v>1050</v>
      </c>
      <c r="I4">
        <v>1599.4166666666667</v>
      </c>
      <c r="J4">
        <v>-99</v>
      </c>
      <c r="K4">
        <v>-99</v>
      </c>
      <c r="L4">
        <v>-99</v>
      </c>
      <c r="M4">
        <v>-99</v>
      </c>
      <c r="N4">
        <v>666.5</v>
      </c>
      <c r="O4">
        <v>657.25</v>
      </c>
      <c r="P4">
        <v>666.5</v>
      </c>
      <c r="Q4">
        <v>1012.25</v>
      </c>
      <c r="R4">
        <v>-99</v>
      </c>
      <c r="S4">
        <v>-99</v>
      </c>
      <c r="T4">
        <v>-99</v>
      </c>
      <c r="U4">
        <v>-99</v>
      </c>
      <c r="V4">
        <v>172.5</v>
      </c>
      <c r="W4">
        <v>45</v>
      </c>
      <c r="X4">
        <v>465</v>
      </c>
      <c r="Y4">
        <v>297.5</v>
      </c>
      <c r="Z4">
        <v>0.93480392156862746</v>
      </c>
      <c r="AA4">
        <v>1.5232539682539683</v>
      </c>
      <c r="AB4">
        <v>-99</v>
      </c>
      <c r="AC4">
        <v>-99</v>
      </c>
      <c r="AD4">
        <v>0.98612153038259565</v>
      </c>
      <c r="AE4">
        <v>1.5187546886721681</v>
      </c>
      <c r="AF4">
        <v>-99</v>
      </c>
      <c r="AG4">
        <v>-99</v>
      </c>
      <c r="AH4">
        <v>0.2608695652173913</v>
      </c>
      <c r="AI4">
        <v>0.63978494623655913</v>
      </c>
      <c r="AJ4">
        <v>483</v>
      </c>
      <c r="AK4">
        <v>3.3348861283643894</v>
      </c>
      <c r="AL4">
        <v>5.4071773636991036</v>
      </c>
      <c r="AM4">
        <v>0</v>
      </c>
      <c r="AN4">
        <v>0</v>
      </c>
      <c r="AO4">
        <v>9.3167701863354033E-2</v>
      </c>
      <c r="AP4">
        <v>0.61594202898550721</v>
      </c>
      <c r="AQ4">
        <v>9.4511732229123542</v>
      </c>
      <c r="AR4" t="str">
        <f>IF(A4="","",(IF(ISBLANK('Trust - Frontsheet'!$F$9),"",'Trust - Frontsheet'!$F$9)))</f>
        <v/>
      </c>
    </row>
    <row r="5" spans="1:44" x14ac:dyDescent="0.2">
      <c r="A5" t="s">
        <v>5854</v>
      </c>
      <c r="B5" t="s">
        <v>5855</v>
      </c>
      <c r="C5" t="s">
        <v>8674</v>
      </c>
      <c r="D5" t="s">
        <v>14354</v>
      </c>
      <c r="F5">
        <v>713</v>
      </c>
      <c r="G5">
        <v>725.16666666666663</v>
      </c>
      <c r="H5">
        <v>1242</v>
      </c>
      <c r="I5">
        <v>1514.25</v>
      </c>
      <c r="J5">
        <v>-99</v>
      </c>
      <c r="K5">
        <v>-99</v>
      </c>
      <c r="L5">
        <v>-99</v>
      </c>
      <c r="M5">
        <v>-99</v>
      </c>
      <c r="N5">
        <v>713</v>
      </c>
      <c r="O5">
        <v>734</v>
      </c>
      <c r="P5">
        <v>713</v>
      </c>
      <c r="Q5">
        <v>1296.3333333333333</v>
      </c>
      <c r="R5">
        <v>-99</v>
      </c>
      <c r="S5">
        <v>-99</v>
      </c>
      <c r="T5">
        <v>-99</v>
      </c>
      <c r="U5">
        <v>-99</v>
      </c>
      <c r="V5">
        <v>0</v>
      </c>
      <c r="W5">
        <v>0</v>
      </c>
      <c r="X5">
        <v>0</v>
      </c>
      <c r="Y5">
        <v>0</v>
      </c>
      <c r="Z5">
        <v>1.0170640486208509</v>
      </c>
      <c r="AA5">
        <v>1.2192028985507246</v>
      </c>
      <c r="AB5">
        <v>-99</v>
      </c>
      <c r="AC5">
        <v>-99</v>
      </c>
      <c r="AD5">
        <v>1.0294530154277699</v>
      </c>
      <c r="AE5">
        <v>1.8181393174380551</v>
      </c>
      <c r="AF5">
        <v>-99</v>
      </c>
      <c r="AG5">
        <v>-99</v>
      </c>
      <c r="AH5">
        <v>-99</v>
      </c>
      <c r="AI5">
        <v>-99</v>
      </c>
      <c r="AJ5">
        <v>505</v>
      </c>
      <c r="AK5">
        <v>2.889438943894389</v>
      </c>
      <c r="AL5">
        <v>5.5655115511551152</v>
      </c>
      <c r="AM5">
        <v>0</v>
      </c>
      <c r="AN5">
        <v>0</v>
      </c>
      <c r="AO5">
        <v>0</v>
      </c>
      <c r="AP5">
        <v>0</v>
      </c>
      <c r="AQ5">
        <v>8.4549504950495056</v>
      </c>
      <c r="AR5" t="str">
        <f>IF(A5="","",(IF(ISBLANK('Trust - Frontsheet'!$F$9),"",'Trust - Frontsheet'!$F$9)))</f>
        <v/>
      </c>
    </row>
    <row r="6" spans="1:44" x14ac:dyDescent="0.2">
      <c r="A6" t="s">
        <v>5762</v>
      </c>
      <c r="B6" t="s">
        <v>5763</v>
      </c>
      <c r="C6" t="s">
        <v>9751</v>
      </c>
      <c r="D6" t="s">
        <v>14354</v>
      </c>
      <c r="F6">
        <v>713</v>
      </c>
      <c r="G6">
        <v>569</v>
      </c>
      <c r="H6">
        <v>1069.5</v>
      </c>
      <c r="I6">
        <v>1100.25</v>
      </c>
      <c r="J6">
        <v>-99</v>
      </c>
      <c r="K6">
        <v>-99</v>
      </c>
      <c r="L6">
        <v>-99</v>
      </c>
      <c r="M6">
        <v>-99</v>
      </c>
      <c r="N6">
        <v>713</v>
      </c>
      <c r="O6">
        <v>713</v>
      </c>
      <c r="P6">
        <v>713</v>
      </c>
      <c r="Q6">
        <v>747.5</v>
      </c>
      <c r="R6">
        <v>-99</v>
      </c>
      <c r="S6">
        <v>-99</v>
      </c>
      <c r="T6">
        <v>-99</v>
      </c>
      <c r="U6">
        <v>-99</v>
      </c>
      <c r="V6">
        <v>0</v>
      </c>
      <c r="W6">
        <v>0</v>
      </c>
      <c r="X6">
        <v>0</v>
      </c>
      <c r="Y6">
        <v>0</v>
      </c>
      <c r="Z6">
        <v>0.79803646563814867</v>
      </c>
      <c r="AA6">
        <v>1.0287517531556802</v>
      </c>
      <c r="AB6">
        <v>-99</v>
      </c>
      <c r="AC6">
        <v>-99</v>
      </c>
      <c r="AD6">
        <v>1</v>
      </c>
      <c r="AE6">
        <v>1.0483870967741935</v>
      </c>
      <c r="AF6">
        <v>-99</v>
      </c>
      <c r="AG6">
        <v>-99</v>
      </c>
      <c r="AH6">
        <v>-99</v>
      </c>
      <c r="AI6">
        <v>-99</v>
      </c>
      <c r="AJ6">
        <v>432</v>
      </c>
      <c r="AK6">
        <v>2.9675925925925926</v>
      </c>
      <c r="AL6">
        <v>4.2771990740740744</v>
      </c>
      <c r="AM6">
        <v>0</v>
      </c>
      <c r="AN6">
        <v>0</v>
      </c>
      <c r="AO6">
        <v>0</v>
      </c>
      <c r="AP6">
        <v>0</v>
      </c>
      <c r="AQ6">
        <v>7.244791666666667</v>
      </c>
      <c r="AR6" t="str">
        <f>IF(A6="","",(IF(ISBLANK('Trust - Frontsheet'!$F$9),"",'Trust - Frontsheet'!$F$9)))</f>
        <v/>
      </c>
    </row>
    <row r="7" spans="1:44" x14ac:dyDescent="0.2">
      <c r="A7" t="s">
        <v>5762</v>
      </c>
      <c r="B7" t="s">
        <v>5763</v>
      </c>
      <c r="C7" t="s">
        <v>9752</v>
      </c>
      <c r="D7" t="s">
        <v>14354</v>
      </c>
      <c r="F7">
        <v>713</v>
      </c>
      <c r="G7">
        <v>706.83333333333337</v>
      </c>
      <c r="H7">
        <v>713</v>
      </c>
      <c r="I7">
        <v>697</v>
      </c>
      <c r="J7">
        <v>-99</v>
      </c>
      <c r="K7">
        <v>-99</v>
      </c>
      <c r="L7">
        <v>-99</v>
      </c>
      <c r="M7">
        <v>-99</v>
      </c>
      <c r="N7">
        <v>713</v>
      </c>
      <c r="O7">
        <v>356.5</v>
      </c>
      <c r="P7">
        <v>356.5</v>
      </c>
      <c r="Q7">
        <v>713</v>
      </c>
      <c r="R7">
        <v>-99</v>
      </c>
      <c r="S7">
        <v>-99</v>
      </c>
      <c r="T7">
        <v>-99</v>
      </c>
      <c r="U7">
        <v>-99</v>
      </c>
      <c r="V7">
        <v>0</v>
      </c>
      <c r="W7">
        <v>0</v>
      </c>
      <c r="X7">
        <v>0</v>
      </c>
      <c r="Y7">
        <v>0</v>
      </c>
      <c r="Z7">
        <v>0.99135109864422633</v>
      </c>
      <c r="AA7">
        <v>0.97755960729312763</v>
      </c>
      <c r="AB7">
        <v>-99</v>
      </c>
      <c r="AC7">
        <v>-99</v>
      </c>
      <c r="AD7">
        <v>0.5</v>
      </c>
      <c r="AE7">
        <v>2</v>
      </c>
      <c r="AF7">
        <v>-99</v>
      </c>
      <c r="AG7">
        <v>-99</v>
      </c>
      <c r="AH7">
        <v>-99</v>
      </c>
      <c r="AI7">
        <v>-99</v>
      </c>
      <c r="AJ7">
        <v>289</v>
      </c>
      <c r="AK7">
        <v>3.6793540945790086</v>
      </c>
      <c r="AL7">
        <v>4.8788927335640135</v>
      </c>
      <c r="AM7">
        <v>0</v>
      </c>
      <c r="AN7">
        <v>0</v>
      </c>
      <c r="AO7">
        <v>0</v>
      </c>
      <c r="AP7">
        <v>0</v>
      </c>
      <c r="AQ7">
        <v>8.5582468281430231</v>
      </c>
      <c r="AR7" t="str">
        <f>IF(A7="","",(IF(ISBLANK('Trust - Frontsheet'!$F$9),"",'Trust - Frontsheet'!$F$9)))</f>
        <v/>
      </c>
    </row>
    <row r="8" spans="1:44" x14ac:dyDescent="0.2">
      <c r="A8" t="s">
        <v>5781</v>
      </c>
      <c r="B8" t="s">
        <v>2799</v>
      </c>
      <c r="C8" t="s">
        <v>12838</v>
      </c>
      <c r="D8" t="s">
        <v>14354</v>
      </c>
      <c r="F8">
        <v>713</v>
      </c>
      <c r="G8">
        <v>776</v>
      </c>
      <c r="H8">
        <v>1069.5</v>
      </c>
      <c r="I8">
        <v>1014</v>
      </c>
      <c r="J8">
        <v>-99</v>
      </c>
      <c r="K8">
        <v>-99</v>
      </c>
      <c r="L8">
        <v>-99</v>
      </c>
      <c r="M8">
        <v>-99</v>
      </c>
      <c r="N8">
        <v>713</v>
      </c>
      <c r="O8">
        <v>713</v>
      </c>
      <c r="P8">
        <v>713</v>
      </c>
      <c r="Q8">
        <v>918.5</v>
      </c>
      <c r="R8">
        <v>-99</v>
      </c>
      <c r="S8">
        <v>-99</v>
      </c>
      <c r="T8">
        <v>-99</v>
      </c>
      <c r="U8">
        <v>-99</v>
      </c>
      <c r="V8">
        <v>0</v>
      </c>
      <c r="W8">
        <v>0</v>
      </c>
      <c r="X8">
        <v>0</v>
      </c>
      <c r="Y8">
        <v>0</v>
      </c>
      <c r="Z8">
        <v>1.0883590462833099</v>
      </c>
      <c r="AA8">
        <v>0.94810659186535762</v>
      </c>
      <c r="AB8">
        <v>-99</v>
      </c>
      <c r="AC8">
        <v>-99</v>
      </c>
      <c r="AD8">
        <v>1</v>
      </c>
      <c r="AE8">
        <v>1.288218793828892</v>
      </c>
      <c r="AF8">
        <v>-99</v>
      </c>
      <c r="AG8">
        <v>-99</v>
      </c>
      <c r="AH8">
        <v>-99</v>
      </c>
      <c r="AI8">
        <v>-99</v>
      </c>
      <c r="AJ8">
        <v>562</v>
      </c>
      <c r="AK8">
        <v>2.6494661921708187</v>
      </c>
      <c r="AL8">
        <v>3.4386120996441281</v>
      </c>
      <c r="AM8">
        <v>0</v>
      </c>
      <c r="AN8">
        <v>0</v>
      </c>
      <c r="AO8">
        <v>0</v>
      </c>
      <c r="AP8">
        <v>0</v>
      </c>
      <c r="AQ8">
        <v>6.0880782918149468</v>
      </c>
      <c r="AR8" t="str">
        <f>IF(A8="","",(IF(ISBLANK('Trust - Frontsheet'!$F$9),"",'Trust - Frontsheet'!$F$9)))</f>
        <v/>
      </c>
    </row>
    <row r="9" spans="1:44" x14ac:dyDescent="0.2">
      <c r="A9" t="s">
        <v>5836</v>
      </c>
      <c r="B9" t="s">
        <v>5837</v>
      </c>
      <c r="C9" t="s">
        <v>9059</v>
      </c>
      <c r="D9" t="s">
        <v>14354</v>
      </c>
      <c r="F9">
        <v>713</v>
      </c>
      <c r="G9">
        <v>712.41666666666663</v>
      </c>
      <c r="H9">
        <v>1069.5</v>
      </c>
      <c r="I9">
        <v>1557.5</v>
      </c>
      <c r="J9">
        <v>-99</v>
      </c>
      <c r="K9">
        <v>-99</v>
      </c>
      <c r="L9">
        <v>-99</v>
      </c>
      <c r="M9">
        <v>-99</v>
      </c>
      <c r="N9">
        <v>713</v>
      </c>
      <c r="O9">
        <v>690</v>
      </c>
      <c r="P9">
        <v>713</v>
      </c>
      <c r="Q9">
        <v>1221</v>
      </c>
      <c r="R9">
        <v>-99</v>
      </c>
      <c r="S9">
        <v>-99</v>
      </c>
      <c r="T9">
        <v>-99</v>
      </c>
      <c r="U9">
        <v>-99</v>
      </c>
      <c r="V9">
        <v>351</v>
      </c>
      <c r="W9">
        <v>103.5</v>
      </c>
      <c r="X9">
        <v>356.5</v>
      </c>
      <c r="Y9">
        <v>253</v>
      </c>
      <c r="Z9">
        <v>0.99918186068256187</v>
      </c>
      <c r="AA9">
        <v>1.4562879850397381</v>
      </c>
      <c r="AB9">
        <v>-99</v>
      </c>
      <c r="AC9">
        <v>-99</v>
      </c>
      <c r="AD9">
        <v>0.967741935483871</v>
      </c>
      <c r="AE9">
        <v>1.7124824684431978</v>
      </c>
      <c r="AF9">
        <v>-99</v>
      </c>
      <c r="AG9">
        <v>-99</v>
      </c>
      <c r="AH9">
        <v>0.29487179487179488</v>
      </c>
      <c r="AI9">
        <v>0.70967741935483875</v>
      </c>
      <c r="AJ9">
        <v>522</v>
      </c>
      <c r="AK9">
        <v>2.6866219667943803</v>
      </c>
      <c r="AL9">
        <v>5.3227969348659006</v>
      </c>
      <c r="AM9">
        <v>0</v>
      </c>
      <c r="AN9">
        <v>0</v>
      </c>
      <c r="AO9">
        <v>0.19827586206896552</v>
      </c>
      <c r="AP9">
        <v>0.48467432950191569</v>
      </c>
      <c r="AQ9">
        <v>8.6923690932311608</v>
      </c>
      <c r="AR9" t="str">
        <f>IF(A9="","",(IF(ISBLANK('Trust - Frontsheet'!$F$9),"",'Trust - Frontsheet'!$F$9)))</f>
        <v/>
      </c>
    </row>
    <row r="10" spans="1:44" x14ac:dyDescent="0.2">
      <c r="A10" t="s">
        <v>5836</v>
      </c>
      <c r="B10" t="s">
        <v>5837</v>
      </c>
      <c r="C10" t="s">
        <v>9062</v>
      </c>
      <c r="D10" t="s">
        <v>14354</v>
      </c>
      <c r="F10">
        <v>713</v>
      </c>
      <c r="G10">
        <v>701.5</v>
      </c>
      <c r="H10">
        <v>1069.5</v>
      </c>
      <c r="I10">
        <v>1059.1666666666667</v>
      </c>
      <c r="J10">
        <v>-99</v>
      </c>
      <c r="K10">
        <v>-99</v>
      </c>
      <c r="L10">
        <v>-99</v>
      </c>
      <c r="M10">
        <v>-99</v>
      </c>
      <c r="N10">
        <v>713</v>
      </c>
      <c r="O10">
        <v>655.5</v>
      </c>
      <c r="P10">
        <v>713</v>
      </c>
      <c r="Q10">
        <v>822.5</v>
      </c>
      <c r="R10">
        <v>-99</v>
      </c>
      <c r="S10">
        <v>-99</v>
      </c>
      <c r="T10">
        <v>-99</v>
      </c>
      <c r="U10">
        <v>-99</v>
      </c>
      <c r="V10">
        <v>0</v>
      </c>
      <c r="W10">
        <v>0</v>
      </c>
      <c r="X10">
        <v>589</v>
      </c>
      <c r="Y10">
        <v>418.5</v>
      </c>
      <c r="Z10">
        <v>0.9838709677419355</v>
      </c>
      <c r="AA10">
        <v>0.9903381642512078</v>
      </c>
      <c r="AB10">
        <v>-99</v>
      </c>
      <c r="AC10">
        <v>-99</v>
      </c>
      <c r="AD10">
        <v>0.91935483870967738</v>
      </c>
      <c r="AE10">
        <v>1.1535764375876578</v>
      </c>
      <c r="AF10">
        <v>-99</v>
      </c>
      <c r="AG10">
        <v>-99</v>
      </c>
      <c r="AH10">
        <v>-99</v>
      </c>
      <c r="AI10">
        <v>0.71052631578947367</v>
      </c>
      <c r="AJ10">
        <v>588</v>
      </c>
      <c r="AK10">
        <v>2.3078231292517009</v>
      </c>
      <c r="AL10">
        <v>3.2001133786848075</v>
      </c>
      <c r="AM10">
        <v>0</v>
      </c>
      <c r="AN10">
        <v>0</v>
      </c>
      <c r="AO10">
        <v>0</v>
      </c>
      <c r="AP10">
        <v>0.71173469387755106</v>
      </c>
      <c r="AQ10">
        <v>6.2196712018140596</v>
      </c>
      <c r="AR10" t="str">
        <f>IF(A10="","",(IF(ISBLANK('Trust - Frontsheet'!$F$9),"",'Trust - Frontsheet'!$F$9)))</f>
        <v/>
      </c>
    </row>
    <row r="11" spans="1:44" x14ac:dyDescent="0.2">
      <c r="A11" t="s">
        <v>5863</v>
      </c>
      <c r="B11" t="s">
        <v>1205</v>
      </c>
      <c r="C11" t="s">
        <v>12846</v>
      </c>
      <c r="D11" t="s">
        <v>14354</v>
      </c>
      <c r="F11">
        <v>1080</v>
      </c>
      <c r="G11">
        <v>844</v>
      </c>
      <c r="H11">
        <v>1395</v>
      </c>
      <c r="I11">
        <v>2536.3333333333335</v>
      </c>
      <c r="J11">
        <v>-99</v>
      </c>
      <c r="K11">
        <v>-99</v>
      </c>
      <c r="L11">
        <v>-99</v>
      </c>
      <c r="M11">
        <v>-99</v>
      </c>
      <c r="N11">
        <v>620</v>
      </c>
      <c r="O11">
        <v>621</v>
      </c>
      <c r="P11">
        <v>620</v>
      </c>
      <c r="Q11">
        <v>1416.9833333333333</v>
      </c>
      <c r="R11">
        <v>-99</v>
      </c>
      <c r="S11">
        <v>-99</v>
      </c>
      <c r="T11">
        <v>-99</v>
      </c>
      <c r="U11">
        <v>-99</v>
      </c>
      <c r="V11">
        <v>0</v>
      </c>
      <c r="W11">
        <v>0</v>
      </c>
      <c r="X11">
        <v>0</v>
      </c>
      <c r="Y11">
        <v>0</v>
      </c>
      <c r="Z11">
        <v>0.78148148148148144</v>
      </c>
      <c r="AA11">
        <v>1.8181600955794506</v>
      </c>
      <c r="AB11">
        <v>-99</v>
      </c>
      <c r="AC11">
        <v>-99</v>
      </c>
      <c r="AD11">
        <v>1.0016129032258065</v>
      </c>
      <c r="AE11">
        <v>2.285456989247312</v>
      </c>
      <c r="AF11">
        <v>-99</v>
      </c>
      <c r="AG11">
        <v>-99</v>
      </c>
      <c r="AH11">
        <v>-99</v>
      </c>
      <c r="AI11">
        <v>-99</v>
      </c>
      <c r="AJ11">
        <v>530</v>
      </c>
      <c r="AK11">
        <v>2.7641509433962264</v>
      </c>
      <c r="AL11">
        <v>7.459088050314465</v>
      </c>
      <c r="AM11">
        <v>0</v>
      </c>
      <c r="AN11">
        <v>0</v>
      </c>
      <c r="AO11">
        <v>0</v>
      </c>
      <c r="AP11">
        <v>0</v>
      </c>
      <c r="AQ11">
        <v>10.223238993710691</v>
      </c>
      <c r="AR11" t="str">
        <f>IF(A11="","",(IF(ISBLANK('Trust - Frontsheet'!$F$9),"",'Trust - Frontsheet'!$F$9)))</f>
        <v/>
      </c>
    </row>
    <row r="12" spans="1:44" x14ac:dyDescent="0.2">
      <c r="A12" t="s">
        <v>5863</v>
      </c>
      <c r="B12" t="s">
        <v>1205</v>
      </c>
      <c r="C12" t="s">
        <v>12849</v>
      </c>
      <c r="D12" t="s">
        <v>14354</v>
      </c>
      <c r="F12">
        <v>1080</v>
      </c>
      <c r="G12">
        <v>789.25</v>
      </c>
      <c r="H12">
        <v>1395</v>
      </c>
      <c r="I12">
        <v>1543.5</v>
      </c>
      <c r="J12">
        <v>-99</v>
      </c>
      <c r="K12">
        <v>-99</v>
      </c>
      <c r="L12">
        <v>-99</v>
      </c>
      <c r="M12">
        <v>-99</v>
      </c>
      <c r="N12">
        <v>620</v>
      </c>
      <c r="O12">
        <v>622</v>
      </c>
      <c r="P12">
        <v>620</v>
      </c>
      <c r="Q12">
        <v>754</v>
      </c>
      <c r="R12">
        <v>-99</v>
      </c>
      <c r="S12">
        <v>-99</v>
      </c>
      <c r="T12">
        <v>-99</v>
      </c>
      <c r="U12">
        <v>-99</v>
      </c>
      <c r="V12">
        <v>0</v>
      </c>
      <c r="W12">
        <v>0</v>
      </c>
      <c r="X12">
        <v>0</v>
      </c>
      <c r="Y12">
        <v>0</v>
      </c>
      <c r="Z12">
        <v>0.73078703703703707</v>
      </c>
      <c r="AA12">
        <v>1.1064516129032258</v>
      </c>
      <c r="AB12">
        <v>-99</v>
      </c>
      <c r="AC12">
        <v>-99</v>
      </c>
      <c r="AD12">
        <v>1.0032258064516129</v>
      </c>
      <c r="AE12">
        <v>1.2161290322580645</v>
      </c>
      <c r="AF12">
        <v>-99</v>
      </c>
      <c r="AG12">
        <v>-99</v>
      </c>
      <c r="AH12">
        <v>-99</v>
      </c>
      <c r="AI12">
        <v>-99</v>
      </c>
      <c r="AJ12">
        <v>601</v>
      </c>
      <c r="AK12">
        <v>2.3481697171381031</v>
      </c>
      <c r="AL12">
        <v>3.8227953410981699</v>
      </c>
      <c r="AM12">
        <v>0</v>
      </c>
      <c r="AN12">
        <v>0</v>
      </c>
      <c r="AO12">
        <v>0</v>
      </c>
      <c r="AP12">
        <v>0</v>
      </c>
      <c r="AQ12">
        <v>6.1709650582362725</v>
      </c>
      <c r="AR12" t="str">
        <f>IF(A12="","",(IF(ISBLANK('Trust - Frontsheet'!$F$9),"",'Trust - Frontsheet'!$F$9)))</f>
        <v/>
      </c>
    </row>
    <row r="13" spans="1:44" x14ac:dyDescent="0.2">
      <c r="A13" t="s">
        <v>5743</v>
      </c>
      <c r="B13" t="s">
        <v>5744</v>
      </c>
      <c r="C13" t="s">
        <v>12836</v>
      </c>
      <c r="D13" t="s">
        <v>14357</v>
      </c>
      <c r="F13">
        <v>713</v>
      </c>
      <c r="G13">
        <v>899.83333333333337</v>
      </c>
      <c r="H13">
        <v>1917.5</v>
      </c>
      <c r="I13">
        <v>3196.6666666666665</v>
      </c>
      <c r="J13">
        <v>-99</v>
      </c>
      <c r="K13">
        <v>-99</v>
      </c>
      <c r="L13">
        <v>-99</v>
      </c>
      <c r="M13">
        <v>-99</v>
      </c>
      <c r="N13">
        <v>713</v>
      </c>
      <c r="O13">
        <v>864.41666666666663</v>
      </c>
      <c r="P13">
        <v>1782.5</v>
      </c>
      <c r="Q13">
        <v>3533.1666666666665</v>
      </c>
      <c r="R13">
        <v>-99</v>
      </c>
      <c r="S13">
        <v>-99</v>
      </c>
      <c r="T13">
        <v>-99</v>
      </c>
      <c r="U13">
        <v>-99</v>
      </c>
      <c r="V13">
        <v>1086</v>
      </c>
      <c r="W13">
        <v>515</v>
      </c>
      <c r="X13">
        <v>0</v>
      </c>
      <c r="Y13">
        <v>0</v>
      </c>
      <c r="Z13">
        <v>1.2620383356708742</v>
      </c>
      <c r="AA13">
        <v>1.6671012603215993</v>
      </c>
      <c r="AB13">
        <v>-99</v>
      </c>
      <c r="AC13">
        <v>-99</v>
      </c>
      <c r="AD13">
        <v>1.2123655913978495</v>
      </c>
      <c r="AE13">
        <v>1.9821411874707806</v>
      </c>
      <c r="AF13">
        <v>-99</v>
      </c>
      <c r="AG13">
        <v>-99</v>
      </c>
      <c r="AH13">
        <v>0.47421731123388583</v>
      </c>
      <c r="AI13">
        <v>-99</v>
      </c>
      <c r="AJ13">
        <v>290</v>
      </c>
      <c r="AK13">
        <v>6.0836206896551728</v>
      </c>
      <c r="AL13">
        <v>23.206321839080459</v>
      </c>
      <c r="AM13">
        <v>0</v>
      </c>
      <c r="AN13">
        <v>0</v>
      </c>
      <c r="AO13">
        <v>1.7758620689655173</v>
      </c>
      <c r="AP13">
        <v>0</v>
      </c>
      <c r="AQ13">
        <v>31.065804597701153</v>
      </c>
      <c r="AR13" t="str">
        <f>IF(A13="","",(IF(ISBLANK('Trust - Frontsheet'!$F$9),"",'Trust - Frontsheet'!$F$9)))</f>
        <v/>
      </c>
    </row>
    <row r="14" spans="1:44" x14ac:dyDescent="0.2">
      <c r="A14" t="s">
        <v>5727</v>
      </c>
      <c r="B14" t="s">
        <v>5728</v>
      </c>
      <c r="C14" t="s">
        <v>9303</v>
      </c>
      <c r="D14" t="s">
        <v>14366</v>
      </c>
      <c r="F14">
        <v>713</v>
      </c>
      <c r="G14">
        <v>621</v>
      </c>
      <c r="H14">
        <v>1891</v>
      </c>
      <c r="I14">
        <v>1812.75</v>
      </c>
      <c r="J14">
        <v>-99</v>
      </c>
      <c r="K14">
        <v>-99</v>
      </c>
      <c r="L14">
        <v>-99</v>
      </c>
      <c r="M14">
        <v>-99</v>
      </c>
      <c r="N14">
        <v>713</v>
      </c>
      <c r="O14">
        <v>632.5</v>
      </c>
      <c r="P14">
        <v>1426</v>
      </c>
      <c r="Q14">
        <v>1465.5</v>
      </c>
      <c r="R14">
        <v>-99</v>
      </c>
      <c r="S14">
        <v>-99</v>
      </c>
      <c r="T14">
        <v>-99</v>
      </c>
      <c r="U14">
        <v>-99</v>
      </c>
      <c r="V14">
        <v>0</v>
      </c>
      <c r="W14">
        <v>0</v>
      </c>
      <c r="X14">
        <v>0</v>
      </c>
      <c r="Y14">
        <v>0</v>
      </c>
      <c r="Z14">
        <v>0.87096774193548387</v>
      </c>
      <c r="AA14">
        <v>0.95861977789529351</v>
      </c>
      <c r="AB14">
        <v>-99</v>
      </c>
      <c r="AC14">
        <v>-99</v>
      </c>
      <c r="AD14">
        <v>0.88709677419354838</v>
      </c>
      <c r="AE14">
        <v>1.0276998597475455</v>
      </c>
      <c r="AF14">
        <v>-99</v>
      </c>
      <c r="AG14">
        <v>-99</v>
      </c>
      <c r="AH14">
        <v>-99</v>
      </c>
      <c r="AI14">
        <v>-99</v>
      </c>
      <c r="AJ14">
        <v>301</v>
      </c>
      <c r="AK14">
        <v>4.1644518272425248</v>
      </c>
      <c r="AL14">
        <v>10.891196013289036</v>
      </c>
      <c r="AM14">
        <v>0</v>
      </c>
      <c r="AN14">
        <v>0</v>
      </c>
      <c r="AO14">
        <v>0</v>
      </c>
      <c r="AP14">
        <v>0</v>
      </c>
      <c r="AQ14">
        <v>15.055647840531561</v>
      </c>
      <c r="AR14" t="str">
        <f>IF(A14="","",(IF(ISBLANK('Trust - Frontsheet'!$F$9),"",'Trust - Frontsheet'!$F$9)))</f>
        <v/>
      </c>
    </row>
    <row r="15" spans="1:44" x14ac:dyDescent="0.2">
      <c r="A15" t="s">
        <v>14859</v>
      </c>
      <c r="B15" t="s">
        <v>14858</v>
      </c>
      <c r="C15" t="s">
        <v>14860</v>
      </c>
      <c r="D15" t="s">
        <v>14366</v>
      </c>
      <c r="F15">
        <v>713</v>
      </c>
      <c r="G15">
        <v>882.5</v>
      </c>
      <c r="H15">
        <v>1069.5</v>
      </c>
      <c r="I15">
        <v>1246.25</v>
      </c>
      <c r="J15">
        <v>-99</v>
      </c>
      <c r="K15">
        <v>-99</v>
      </c>
      <c r="L15">
        <v>-99</v>
      </c>
      <c r="M15">
        <v>-99</v>
      </c>
      <c r="N15">
        <v>713</v>
      </c>
      <c r="O15">
        <v>654.08333333333337</v>
      </c>
      <c r="P15">
        <v>713</v>
      </c>
      <c r="Q15">
        <v>1172.25</v>
      </c>
      <c r="R15">
        <v>-99</v>
      </c>
      <c r="S15">
        <v>-99</v>
      </c>
      <c r="T15">
        <v>-99</v>
      </c>
      <c r="U15">
        <v>-99</v>
      </c>
      <c r="V15">
        <v>0</v>
      </c>
      <c r="W15">
        <v>0</v>
      </c>
      <c r="X15">
        <v>0</v>
      </c>
      <c r="Y15">
        <v>0</v>
      </c>
      <c r="Z15">
        <v>1.2377279102384291</v>
      </c>
      <c r="AA15">
        <v>1.1652641421224872</v>
      </c>
      <c r="AB15">
        <v>-99</v>
      </c>
      <c r="AC15">
        <v>-99</v>
      </c>
      <c r="AD15">
        <v>0.91736792893875652</v>
      </c>
      <c r="AE15">
        <v>1.644109396914446</v>
      </c>
      <c r="AF15">
        <v>-99</v>
      </c>
      <c r="AG15">
        <v>-99</v>
      </c>
      <c r="AH15">
        <v>-99</v>
      </c>
      <c r="AI15">
        <v>-99</v>
      </c>
      <c r="AJ15">
        <v>301</v>
      </c>
      <c r="AK15">
        <v>5.1049280177187155</v>
      </c>
      <c r="AL15">
        <v>8.0348837209302317</v>
      </c>
      <c r="AM15">
        <v>0</v>
      </c>
      <c r="AN15">
        <v>0</v>
      </c>
      <c r="AO15">
        <v>0</v>
      </c>
      <c r="AP15">
        <v>0</v>
      </c>
      <c r="AQ15">
        <v>13.139811738648948</v>
      </c>
      <c r="AR15" t="str">
        <f>IF(A15="","",(IF(ISBLANK('Trust - Frontsheet'!$F$9),"",'Trust - Frontsheet'!$F$9)))</f>
        <v/>
      </c>
    </row>
    <row r="16" spans="1:44" x14ac:dyDescent="0.2">
      <c r="A16" t="s">
        <v>5863</v>
      </c>
      <c r="B16" t="s">
        <v>1205</v>
      </c>
      <c r="C16" t="s">
        <v>12845</v>
      </c>
      <c r="D16" t="s">
        <v>14366</v>
      </c>
      <c r="F16">
        <v>930</v>
      </c>
      <c r="G16">
        <v>809.5</v>
      </c>
      <c r="H16">
        <v>1860</v>
      </c>
      <c r="I16">
        <v>2560.5833333333335</v>
      </c>
      <c r="J16">
        <v>-99</v>
      </c>
      <c r="K16">
        <v>-99</v>
      </c>
      <c r="L16">
        <v>-99</v>
      </c>
      <c r="M16">
        <v>-99</v>
      </c>
      <c r="N16">
        <v>620</v>
      </c>
      <c r="O16">
        <v>620</v>
      </c>
      <c r="P16">
        <v>930</v>
      </c>
      <c r="Q16">
        <v>1621</v>
      </c>
      <c r="R16">
        <v>-99</v>
      </c>
      <c r="S16">
        <v>-99</v>
      </c>
      <c r="T16">
        <v>-99</v>
      </c>
      <c r="U16">
        <v>-99</v>
      </c>
      <c r="V16">
        <v>0</v>
      </c>
      <c r="W16">
        <v>0</v>
      </c>
      <c r="X16">
        <v>0</v>
      </c>
      <c r="Y16">
        <v>0</v>
      </c>
      <c r="Z16">
        <v>0.87043010752688177</v>
      </c>
      <c r="AA16">
        <v>1.3766577060931899</v>
      </c>
      <c r="AB16">
        <v>-99</v>
      </c>
      <c r="AC16">
        <v>-99</v>
      </c>
      <c r="AD16">
        <v>1</v>
      </c>
      <c r="AE16">
        <v>1.743010752688172</v>
      </c>
      <c r="AF16">
        <v>-99</v>
      </c>
      <c r="AG16">
        <v>-99</v>
      </c>
      <c r="AH16">
        <v>-99</v>
      </c>
      <c r="AI16">
        <v>-99</v>
      </c>
      <c r="AJ16">
        <v>283</v>
      </c>
      <c r="AK16">
        <v>5.0512367491166081</v>
      </c>
      <c r="AL16">
        <v>14.775912838633689</v>
      </c>
      <c r="AM16">
        <v>0</v>
      </c>
      <c r="AN16">
        <v>0</v>
      </c>
      <c r="AO16">
        <v>0</v>
      </c>
      <c r="AP16">
        <v>0</v>
      </c>
      <c r="AQ16">
        <v>19.827149587750295</v>
      </c>
      <c r="AR16" t="str">
        <f>IF(A16="","",(IF(ISBLANK('Trust - Frontsheet'!$F$9),"",'Trust - Frontsheet'!$F$9)))</f>
        <v/>
      </c>
    </row>
    <row r="17" spans="1:44" x14ac:dyDescent="0.2">
      <c r="A17" t="s">
        <v>14859</v>
      </c>
      <c r="B17" t="s">
        <v>14858</v>
      </c>
      <c r="C17" t="s">
        <v>13849</v>
      </c>
      <c r="D17" t="s">
        <v>14366</v>
      </c>
      <c r="F17">
        <v>713</v>
      </c>
      <c r="G17">
        <v>725.5</v>
      </c>
      <c r="H17">
        <v>1069.5</v>
      </c>
      <c r="I17">
        <v>1899.0833333333333</v>
      </c>
      <c r="J17">
        <v>-99</v>
      </c>
      <c r="K17">
        <v>-99</v>
      </c>
      <c r="L17">
        <v>-99</v>
      </c>
      <c r="M17">
        <v>-99</v>
      </c>
      <c r="N17">
        <v>713</v>
      </c>
      <c r="O17">
        <v>689.5</v>
      </c>
      <c r="P17">
        <v>713</v>
      </c>
      <c r="Q17">
        <v>1565.9166666666667</v>
      </c>
      <c r="R17">
        <v>-99</v>
      </c>
      <c r="S17">
        <v>-99</v>
      </c>
      <c r="T17">
        <v>-99</v>
      </c>
      <c r="U17">
        <v>-99</v>
      </c>
      <c r="V17">
        <v>0</v>
      </c>
      <c r="W17">
        <v>0</v>
      </c>
      <c r="X17">
        <v>0</v>
      </c>
      <c r="Y17">
        <v>0</v>
      </c>
      <c r="Z17">
        <v>1.0175315568022441</v>
      </c>
      <c r="AA17">
        <v>1.7756739909615085</v>
      </c>
      <c r="AB17">
        <v>-99</v>
      </c>
      <c r="AC17">
        <v>-99</v>
      </c>
      <c r="AD17">
        <v>0.96704067321178122</v>
      </c>
      <c r="AE17">
        <v>2.196236559139785</v>
      </c>
      <c r="AF17">
        <v>-99</v>
      </c>
      <c r="AG17">
        <v>-99</v>
      </c>
      <c r="AH17">
        <v>-99</v>
      </c>
      <c r="AI17">
        <v>-99</v>
      </c>
      <c r="AJ17">
        <v>282</v>
      </c>
      <c r="AK17">
        <v>5.0177304964539005</v>
      </c>
      <c r="AL17">
        <v>12.287234042553191</v>
      </c>
      <c r="AM17">
        <v>0</v>
      </c>
      <c r="AN17">
        <v>0</v>
      </c>
      <c r="AO17">
        <v>0</v>
      </c>
      <c r="AP17">
        <v>0</v>
      </c>
      <c r="AQ17">
        <v>17.304964539007091</v>
      </c>
      <c r="AR17" t="str">
        <f>IF(A17="","",(IF(ISBLANK('Trust - Frontsheet'!$F$9),"",'Trust - Frontsheet'!$F$9)))</f>
        <v/>
      </c>
    </row>
    <row r="18" spans="1:44" x14ac:dyDescent="0.2">
      <c r="A18" t="s">
        <v>5781</v>
      </c>
      <c r="B18" t="s">
        <v>2799</v>
      </c>
      <c r="C18" t="s">
        <v>12840</v>
      </c>
      <c r="D18" t="s">
        <v>14354</v>
      </c>
      <c r="F18">
        <v>930</v>
      </c>
      <c r="G18">
        <v>753.5</v>
      </c>
      <c r="H18">
        <v>1395</v>
      </c>
      <c r="I18">
        <v>1189.5</v>
      </c>
      <c r="J18">
        <v>-99</v>
      </c>
      <c r="K18">
        <v>-99</v>
      </c>
      <c r="L18">
        <v>-99</v>
      </c>
      <c r="M18">
        <v>-99</v>
      </c>
      <c r="N18">
        <v>651</v>
      </c>
      <c r="O18">
        <v>361</v>
      </c>
      <c r="P18">
        <v>651</v>
      </c>
      <c r="Q18">
        <v>829.5</v>
      </c>
      <c r="R18">
        <v>-99</v>
      </c>
      <c r="S18">
        <v>-99</v>
      </c>
      <c r="T18">
        <v>-99</v>
      </c>
      <c r="U18">
        <v>-99</v>
      </c>
      <c r="V18">
        <v>0</v>
      </c>
      <c r="W18">
        <v>0</v>
      </c>
      <c r="X18">
        <v>0</v>
      </c>
      <c r="Y18">
        <v>0</v>
      </c>
      <c r="Z18">
        <v>0.81021505376344083</v>
      </c>
      <c r="AA18">
        <v>0.85268817204301073</v>
      </c>
      <c r="AB18">
        <v>-99</v>
      </c>
      <c r="AC18">
        <v>-99</v>
      </c>
      <c r="AD18">
        <v>0.55453149001536095</v>
      </c>
      <c r="AE18">
        <v>1.2741935483870968</v>
      </c>
      <c r="AF18">
        <v>-99</v>
      </c>
      <c r="AG18">
        <v>-99</v>
      </c>
      <c r="AH18">
        <v>-99</v>
      </c>
      <c r="AI18">
        <v>-99</v>
      </c>
      <c r="AJ18">
        <v>551</v>
      </c>
      <c r="AK18">
        <v>2.0226860254083485</v>
      </c>
      <c r="AL18">
        <v>3.664246823956443</v>
      </c>
      <c r="AM18">
        <v>0</v>
      </c>
      <c r="AN18">
        <v>0</v>
      </c>
      <c r="AO18">
        <v>0</v>
      </c>
      <c r="AP18">
        <v>0</v>
      </c>
      <c r="AQ18">
        <v>5.6869328493647915</v>
      </c>
      <c r="AR18" t="str">
        <f>IF(A18="","",(IF(ISBLANK('Trust - Frontsheet'!$F$9),"",'Trust - Frontsheet'!$F$9)))</f>
        <v/>
      </c>
    </row>
    <row r="19" spans="1:44" x14ac:dyDescent="0.2">
      <c r="A19" t="s">
        <v>5854</v>
      </c>
      <c r="B19" t="s">
        <v>5855</v>
      </c>
      <c r="C19" t="s">
        <v>10888</v>
      </c>
      <c r="D19" t="s">
        <v>14354</v>
      </c>
      <c r="F19">
        <v>713</v>
      </c>
      <c r="G19">
        <v>701.5</v>
      </c>
      <c r="H19">
        <v>1069.5</v>
      </c>
      <c r="I19">
        <v>1087.3333333333333</v>
      </c>
      <c r="J19">
        <v>-99</v>
      </c>
      <c r="K19">
        <v>-99</v>
      </c>
      <c r="L19">
        <v>-99</v>
      </c>
      <c r="M19">
        <v>-99</v>
      </c>
      <c r="N19">
        <v>713</v>
      </c>
      <c r="O19">
        <v>713</v>
      </c>
      <c r="P19">
        <v>713</v>
      </c>
      <c r="Q19">
        <v>734.25</v>
      </c>
      <c r="R19">
        <v>-99</v>
      </c>
      <c r="S19">
        <v>-99</v>
      </c>
      <c r="T19">
        <v>-99</v>
      </c>
      <c r="U19">
        <v>-99</v>
      </c>
      <c r="V19">
        <v>0</v>
      </c>
      <c r="W19">
        <v>0</v>
      </c>
      <c r="X19">
        <v>0</v>
      </c>
      <c r="Y19">
        <v>0</v>
      </c>
      <c r="Z19">
        <v>0.9838709677419355</v>
      </c>
      <c r="AA19">
        <v>1.0166744584696898</v>
      </c>
      <c r="AB19">
        <v>-99</v>
      </c>
      <c r="AC19">
        <v>-99</v>
      </c>
      <c r="AD19">
        <v>1</v>
      </c>
      <c r="AE19">
        <v>1.029803646563815</v>
      </c>
      <c r="AF19">
        <v>-99</v>
      </c>
      <c r="AG19">
        <v>-99</v>
      </c>
      <c r="AH19">
        <v>-99</v>
      </c>
      <c r="AI19">
        <v>-99</v>
      </c>
      <c r="AJ19">
        <v>592</v>
      </c>
      <c r="AK19">
        <v>2.3893581081081079</v>
      </c>
      <c r="AL19">
        <v>3.0769988738738738</v>
      </c>
      <c r="AM19">
        <v>0</v>
      </c>
      <c r="AN19">
        <v>0</v>
      </c>
      <c r="AO19">
        <v>0</v>
      </c>
      <c r="AP19">
        <v>0</v>
      </c>
      <c r="AQ19">
        <v>5.4663569819819813</v>
      </c>
      <c r="AR19" t="str">
        <f>IF(A19="","",(IF(ISBLANK('Trust - Frontsheet'!$F$9),"",'Trust - Frontsheet'!$F$9)))</f>
        <v/>
      </c>
    </row>
    <row r="20" spans="1:44" x14ac:dyDescent="0.2">
      <c r="A20" t="s">
        <v>5863</v>
      </c>
      <c r="B20" t="s">
        <v>1205</v>
      </c>
      <c r="C20" t="s">
        <v>12847</v>
      </c>
      <c r="D20" t="s">
        <v>14354</v>
      </c>
      <c r="F20">
        <v>930</v>
      </c>
      <c r="G20">
        <v>765</v>
      </c>
      <c r="H20">
        <v>1395</v>
      </c>
      <c r="I20">
        <v>1802</v>
      </c>
      <c r="J20">
        <v>-99</v>
      </c>
      <c r="K20">
        <v>-99</v>
      </c>
      <c r="L20">
        <v>-99</v>
      </c>
      <c r="M20">
        <v>-99</v>
      </c>
      <c r="N20">
        <v>620</v>
      </c>
      <c r="O20">
        <v>603.5</v>
      </c>
      <c r="P20">
        <v>620</v>
      </c>
      <c r="Q20">
        <v>790</v>
      </c>
      <c r="R20">
        <v>-99</v>
      </c>
      <c r="S20">
        <v>-99</v>
      </c>
      <c r="T20">
        <v>-99</v>
      </c>
      <c r="U20">
        <v>-99</v>
      </c>
      <c r="V20">
        <v>0</v>
      </c>
      <c r="W20">
        <v>0</v>
      </c>
      <c r="X20">
        <v>0</v>
      </c>
      <c r="Y20">
        <v>0</v>
      </c>
      <c r="Z20">
        <v>0.82258064516129037</v>
      </c>
      <c r="AA20">
        <v>1.2917562724014338</v>
      </c>
      <c r="AB20">
        <v>-99</v>
      </c>
      <c r="AC20">
        <v>-99</v>
      </c>
      <c r="AD20">
        <v>0.97338709677419355</v>
      </c>
      <c r="AE20">
        <v>1.2741935483870968</v>
      </c>
      <c r="AF20">
        <v>-99</v>
      </c>
      <c r="AG20">
        <v>-99</v>
      </c>
      <c r="AH20">
        <v>-99</v>
      </c>
      <c r="AI20">
        <v>-99</v>
      </c>
      <c r="AJ20">
        <v>588</v>
      </c>
      <c r="AK20">
        <v>2.3273809523809526</v>
      </c>
      <c r="AL20">
        <v>4.408163265306122</v>
      </c>
      <c r="AM20">
        <v>0</v>
      </c>
      <c r="AN20">
        <v>0</v>
      </c>
      <c r="AO20">
        <v>0</v>
      </c>
      <c r="AP20">
        <v>0</v>
      </c>
      <c r="AQ20">
        <v>6.7355442176870746</v>
      </c>
      <c r="AR20" t="str">
        <f>IF(A20="","",(IF(ISBLANK('Trust - Frontsheet'!$F$9),"",'Trust - Frontsheet'!$F$9)))</f>
        <v/>
      </c>
    </row>
    <row r="21" spans="1:44" x14ac:dyDescent="0.2">
      <c r="A21" t="s">
        <v>5836</v>
      </c>
      <c r="B21" t="s">
        <v>5837</v>
      </c>
      <c r="C21" t="s">
        <v>9064</v>
      </c>
      <c r="D21" t="s">
        <v>14354</v>
      </c>
      <c r="F21">
        <v>713</v>
      </c>
      <c r="G21">
        <v>713</v>
      </c>
      <c r="H21">
        <v>1069.5</v>
      </c>
      <c r="I21">
        <v>1235.25</v>
      </c>
      <c r="J21">
        <v>-99</v>
      </c>
      <c r="K21">
        <v>-99</v>
      </c>
      <c r="L21">
        <v>-99</v>
      </c>
      <c r="M21">
        <v>-99</v>
      </c>
      <c r="N21">
        <v>713</v>
      </c>
      <c r="O21">
        <v>690</v>
      </c>
      <c r="P21">
        <v>713</v>
      </c>
      <c r="Q21">
        <v>1068.1666666666667</v>
      </c>
      <c r="R21">
        <v>-99</v>
      </c>
      <c r="S21">
        <v>-99</v>
      </c>
      <c r="T21">
        <v>-99</v>
      </c>
      <c r="U21">
        <v>-99</v>
      </c>
      <c r="V21">
        <v>191.666666666667</v>
      </c>
      <c r="W21">
        <v>0</v>
      </c>
      <c r="X21">
        <v>356.5</v>
      </c>
      <c r="Y21">
        <v>195.5</v>
      </c>
      <c r="Z21">
        <v>1</v>
      </c>
      <c r="AA21">
        <v>1.1549789621318374</v>
      </c>
      <c r="AB21">
        <v>-99</v>
      </c>
      <c r="AC21">
        <v>-99</v>
      </c>
      <c r="AD21">
        <v>0.967741935483871</v>
      </c>
      <c r="AE21">
        <v>1.4981299672744275</v>
      </c>
      <c r="AF21">
        <v>-99</v>
      </c>
      <c r="AG21">
        <v>-99</v>
      </c>
      <c r="AH21">
        <v>0</v>
      </c>
      <c r="AI21">
        <v>0.54838709677419351</v>
      </c>
      <c r="AJ21">
        <v>611</v>
      </c>
      <c r="AK21">
        <v>2.2962356792144027</v>
      </c>
      <c r="AL21">
        <v>3.7699127114020734</v>
      </c>
      <c r="AM21">
        <v>0</v>
      </c>
      <c r="AN21">
        <v>0</v>
      </c>
      <c r="AO21">
        <v>0</v>
      </c>
      <c r="AP21">
        <v>0.31996726677577741</v>
      </c>
      <c r="AQ21">
        <v>6.3861156573922537</v>
      </c>
      <c r="AR21" t="str">
        <f>IF(A21="","",(IF(ISBLANK('Trust - Frontsheet'!$F$9),"",'Trust - Frontsheet'!$F$9)))</f>
        <v/>
      </c>
    </row>
    <row r="22" spans="1:44" x14ac:dyDescent="0.2">
      <c r="A22" t="s">
        <v>5762</v>
      </c>
      <c r="B22" t="s">
        <v>5763</v>
      </c>
      <c r="C22" t="s">
        <v>9748</v>
      </c>
      <c r="D22" t="s">
        <v>14354</v>
      </c>
      <c r="F22">
        <v>713</v>
      </c>
      <c r="G22">
        <v>714</v>
      </c>
      <c r="H22">
        <v>1069.5</v>
      </c>
      <c r="I22">
        <v>1053.5</v>
      </c>
      <c r="J22">
        <v>-99</v>
      </c>
      <c r="K22">
        <v>-99</v>
      </c>
      <c r="L22">
        <v>-99</v>
      </c>
      <c r="M22">
        <v>-99</v>
      </c>
      <c r="N22">
        <v>713</v>
      </c>
      <c r="O22">
        <v>704.5</v>
      </c>
      <c r="P22">
        <v>713</v>
      </c>
      <c r="Q22">
        <v>701.5</v>
      </c>
      <c r="R22">
        <v>-99</v>
      </c>
      <c r="S22">
        <v>-99</v>
      </c>
      <c r="T22">
        <v>-99</v>
      </c>
      <c r="U22">
        <v>-99</v>
      </c>
      <c r="V22">
        <v>0</v>
      </c>
      <c r="W22">
        <v>0</v>
      </c>
      <c r="X22">
        <v>0</v>
      </c>
      <c r="Y22">
        <v>0</v>
      </c>
      <c r="Z22">
        <v>1.0014025245441796</v>
      </c>
      <c r="AA22">
        <v>0.98503973819541846</v>
      </c>
      <c r="AB22">
        <v>-99</v>
      </c>
      <c r="AC22">
        <v>-99</v>
      </c>
      <c r="AD22">
        <v>0.98807854137447404</v>
      </c>
      <c r="AE22">
        <v>0.9838709677419355</v>
      </c>
      <c r="AF22">
        <v>-99</v>
      </c>
      <c r="AG22">
        <v>-99</v>
      </c>
      <c r="AH22">
        <v>-99</v>
      </c>
      <c r="AI22">
        <v>-99</v>
      </c>
      <c r="AJ22">
        <v>313</v>
      </c>
      <c r="AK22">
        <v>4.5319488817891376</v>
      </c>
      <c r="AL22">
        <v>5.6070287539936103</v>
      </c>
      <c r="AM22">
        <v>0</v>
      </c>
      <c r="AN22">
        <v>0</v>
      </c>
      <c r="AO22">
        <v>0</v>
      </c>
      <c r="AP22">
        <v>0</v>
      </c>
      <c r="AQ22">
        <v>10.138977635782748</v>
      </c>
      <c r="AR22" t="str">
        <f>IF(A22="","",(IF(ISBLANK('Trust - Frontsheet'!$F$9),"",'Trust - Frontsheet'!$F$9)))</f>
        <v/>
      </c>
    </row>
    <row r="23" spans="1:44" x14ac:dyDescent="0.2">
      <c r="A23" t="s">
        <v>5854</v>
      </c>
      <c r="B23" t="s">
        <v>5855</v>
      </c>
      <c r="C23" t="s">
        <v>12843</v>
      </c>
      <c r="D23" t="s">
        <v>14351</v>
      </c>
      <c r="F23">
        <v>516</v>
      </c>
      <c r="G23">
        <v>684.5</v>
      </c>
      <c r="H23">
        <v>1488</v>
      </c>
      <c r="I23">
        <v>1817.5</v>
      </c>
      <c r="J23">
        <v>-99</v>
      </c>
      <c r="K23">
        <v>-99</v>
      </c>
      <c r="L23">
        <v>-99</v>
      </c>
      <c r="M23">
        <v>-99</v>
      </c>
      <c r="N23">
        <v>372</v>
      </c>
      <c r="O23">
        <v>372</v>
      </c>
      <c r="P23">
        <v>372</v>
      </c>
      <c r="Q23">
        <v>1128</v>
      </c>
      <c r="R23">
        <v>-99</v>
      </c>
      <c r="S23">
        <v>-99</v>
      </c>
      <c r="T23">
        <v>-99</v>
      </c>
      <c r="U23">
        <v>-99</v>
      </c>
      <c r="V23">
        <v>375</v>
      </c>
      <c r="W23">
        <v>345.5</v>
      </c>
      <c r="X23">
        <v>97.5</v>
      </c>
      <c r="Y23">
        <v>90</v>
      </c>
      <c r="Z23">
        <v>1.3265503875968991</v>
      </c>
      <c r="AA23">
        <v>1.2214381720430108</v>
      </c>
      <c r="AB23">
        <v>-99</v>
      </c>
      <c r="AC23">
        <v>-99</v>
      </c>
      <c r="AD23">
        <v>1</v>
      </c>
      <c r="AE23">
        <v>3.032258064516129</v>
      </c>
      <c r="AF23">
        <v>-99</v>
      </c>
      <c r="AG23">
        <v>-99</v>
      </c>
      <c r="AH23">
        <v>0.92133333333333334</v>
      </c>
      <c r="AI23">
        <v>0.92307692307692313</v>
      </c>
      <c r="AJ23">
        <v>155</v>
      </c>
      <c r="AK23">
        <v>6.8161290322580648</v>
      </c>
      <c r="AL23">
        <v>19.003225806451614</v>
      </c>
      <c r="AM23">
        <v>0</v>
      </c>
      <c r="AN23">
        <v>0</v>
      </c>
      <c r="AO23">
        <v>2.2290322580645161</v>
      </c>
      <c r="AP23">
        <v>0.58064516129032262</v>
      </c>
      <c r="AQ23">
        <v>28.629032258064516</v>
      </c>
      <c r="AR23" t="str">
        <f>IF(A23="","",(IF(ISBLANK('Trust - Frontsheet'!$F$9),"",'Trust - Frontsheet'!$F$9)))</f>
        <v/>
      </c>
    </row>
    <row r="24" spans="1:44" x14ac:dyDescent="0.2">
      <c r="A24" t="s">
        <v>5752</v>
      </c>
      <c r="B24" t="s">
        <v>5753</v>
      </c>
      <c r="C24" t="s">
        <v>12837</v>
      </c>
      <c r="D24" t="s">
        <v>14360</v>
      </c>
      <c r="F24">
        <v>713</v>
      </c>
      <c r="G24">
        <v>692</v>
      </c>
      <c r="H24">
        <v>1069.5</v>
      </c>
      <c r="I24">
        <v>1168</v>
      </c>
      <c r="J24">
        <v>-99</v>
      </c>
      <c r="K24">
        <v>-99</v>
      </c>
      <c r="L24">
        <v>-99</v>
      </c>
      <c r="M24">
        <v>-99</v>
      </c>
      <c r="N24">
        <v>713</v>
      </c>
      <c r="O24">
        <v>424.5</v>
      </c>
      <c r="P24">
        <v>713</v>
      </c>
      <c r="Q24">
        <v>1012</v>
      </c>
      <c r="R24">
        <v>-99</v>
      </c>
      <c r="S24">
        <v>-99</v>
      </c>
      <c r="T24">
        <v>-99</v>
      </c>
      <c r="U24">
        <v>-99</v>
      </c>
      <c r="V24">
        <v>862.5</v>
      </c>
      <c r="W24">
        <v>350</v>
      </c>
      <c r="X24">
        <v>345</v>
      </c>
      <c r="Y24">
        <v>0</v>
      </c>
      <c r="Z24">
        <v>0.97054698457222999</v>
      </c>
      <c r="AA24">
        <v>1.0920991117344554</v>
      </c>
      <c r="AB24">
        <v>-99</v>
      </c>
      <c r="AC24">
        <v>-99</v>
      </c>
      <c r="AD24">
        <v>0.59537166900420757</v>
      </c>
      <c r="AE24">
        <v>1.4193548387096775</v>
      </c>
      <c r="AF24">
        <v>-99</v>
      </c>
      <c r="AG24">
        <v>-99</v>
      </c>
      <c r="AH24">
        <v>0.40579710144927539</v>
      </c>
      <c r="AI24">
        <v>0</v>
      </c>
      <c r="AJ24">
        <v>364</v>
      </c>
      <c r="AK24">
        <v>3.0673076923076925</v>
      </c>
      <c r="AL24">
        <v>5.9890109890109891</v>
      </c>
      <c r="AM24">
        <v>0</v>
      </c>
      <c r="AN24">
        <v>0</v>
      </c>
      <c r="AO24">
        <v>0.96153846153846156</v>
      </c>
      <c r="AP24">
        <v>0</v>
      </c>
      <c r="AQ24">
        <v>10.017857142857142</v>
      </c>
      <c r="AR24" t="str">
        <f>IF(A24="","",(IF(ISBLANK('Trust - Frontsheet'!$F$9),"",'Trust - Frontsheet'!$F$9)))</f>
        <v/>
      </c>
    </row>
    <row r="25" spans="1:44" x14ac:dyDescent="0.2">
      <c r="A25" t="s">
        <v>5752</v>
      </c>
      <c r="B25" t="s">
        <v>5753</v>
      </c>
      <c r="C25" t="s">
        <v>9087</v>
      </c>
      <c r="D25" t="s">
        <v>14360</v>
      </c>
      <c r="F25">
        <v>713</v>
      </c>
      <c r="G25">
        <v>840</v>
      </c>
      <c r="H25">
        <v>1643</v>
      </c>
      <c r="I25">
        <v>1448</v>
      </c>
      <c r="J25">
        <v>-99</v>
      </c>
      <c r="K25">
        <v>-99</v>
      </c>
      <c r="L25">
        <v>-99</v>
      </c>
      <c r="M25">
        <v>-99</v>
      </c>
      <c r="N25">
        <v>356.5</v>
      </c>
      <c r="O25">
        <v>460</v>
      </c>
      <c r="P25">
        <v>713</v>
      </c>
      <c r="Q25">
        <v>889.5</v>
      </c>
      <c r="R25">
        <v>-99</v>
      </c>
      <c r="S25">
        <v>-99</v>
      </c>
      <c r="T25">
        <v>-99</v>
      </c>
      <c r="U25">
        <v>-99</v>
      </c>
      <c r="V25">
        <v>0</v>
      </c>
      <c r="W25">
        <v>0</v>
      </c>
      <c r="X25">
        <v>0</v>
      </c>
      <c r="Y25">
        <v>34.5</v>
      </c>
      <c r="Z25">
        <v>1.1781206171107994</v>
      </c>
      <c r="AA25">
        <v>0.88131466828971394</v>
      </c>
      <c r="AB25">
        <v>-99</v>
      </c>
      <c r="AC25">
        <v>-99</v>
      </c>
      <c r="AD25">
        <v>1.2903225806451613</v>
      </c>
      <c r="AE25">
        <v>1.2475455820476857</v>
      </c>
      <c r="AF25">
        <v>-99</v>
      </c>
      <c r="AG25">
        <v>-99</v>
      </c>
      <c r="AH25">
        <v>-99</v>
      </c>
      <c r="AI25">
        <v>-99</v>
      </c>
      <c r="AJ25">
        <v>344</v>
      </c>
      <c r="AK25">
        <v>3.7790697674418605</v>
      </c>
      <c r="AL25">
        <v>6.7950581395348841</v>
      </c>
      <c r="AM25">
        <v>0</v>
      </c>
      <c r="AN25">
        <v>0</v>
      </c>
      <c r="AO25">
        <v>0</v>
      </c>
      <c r="AP25">
        <v>0.1002906976744186</v>
      </c>
      <c r="AQ25">
        <v>10.674418604651162</v>
      </c>
      <c r="AR25" t="str">
        <f>IF(A25="","",(IF(ISBLANK('Trust - Frontsheet'!$F$9),"",'Trust - Frontsheet'!$F$9)))</f>
        <v/>
      </c>
    </row>
    <row r="26" spans="1:44" x14ac:dyDescent="0.2">
      <c r="A26" t="s">
        <v>5752</v>
      </c>
      <c r="B26" t="s">
        <v>5753</v>
      </c>
      <c r="C26" t="s">
        <v>9082</v>
      </c>
      <c r="D26" t="s">
        <v>14360</v>
      </c>
      <c r="F26">
        <v>713</v>
      </c>
      <c r="G26">
        <v>666</v>
      </c>
      <c r="H26">
        <v>1069.5</v>
      </c>
      <c r="I26">
        <v>1121.5</v>
      </c>
      <c r="J26">
        <v>-99</v>
      </c>
      <c r="K26">
        <v>-99</v>
      </c>
      <c r="L26">
        <v>-99</v>
      </c>
      <c r="M26">
        <v>-99</v>
      </c>
      <c r="N26">
        <v>356.5</v>
      </c>
      <c r="O26">
        <v>345</v>
      </c>
      <c r="P26">
        <v>713</v>
      </c>
      <c r="Q26">
        <v>739</v>
      </c>
      <c r="R26">
        <v>-99</v>
      </c>
      <c r="S26">
        <v>-99</v>
      </c>
      <c r="T26">
        <v>-99</v>
      </c>
      <c r="U26">
        <v>-99</v>
      </c>
      <c r="V26">
        <v>315.5</v>
      </c>
      <c r="W26">
        <v>165</v>
      </c>
      <c r="X26">
        <v>405</v>
      </c>
      <c r="Y26">
        <v>239</v>
      </c>
      <c r="Z26">
        <v>0.93408134642356244</v>
      </c>
      <c r="AA26">
        <v>1.0486208508648902</v>
      </c>
      <c r="AB26">
        <v>-99</v>
      </c>
      <c r="AC26">
        <v>-99</v>
      </c>
      <c r="AD26">
        <v>0.967741935483871</v>
      </c>
      <c r="AE26">
        <v>1.0364656381486677</v>
      </c>
      <c r="AF26">
        <v>-99</v>
      </c>
      <c r="AG26">
        <v>-99</v>
      </c>
      <c r="AH26">
        <v>0.52297939778129954</v>
      </c>
      <c r="AI26">
        <v>0.59012345679012346</v>
      </c>
      <c r="AJ26">
        <v>492</v>
      </c>
      <c r="AK26">
        <v>2.0548780487804876</v>
      </c>
      <c r="AL26">
        <v>3.7815040650406506</v>
      </c>
      <c r="AM26">
        <v>0</v>
      </c>
      <c r="AN26">
        <v>0</v>
      </c>
      <c r="AO26">
        <v>0.33536585365853661</v>
      </c>
      <c r="AP26">
        <v>0.48577235772357724</v>
      </c>
      <c r="AQ26">
        <v>6.6575203252032518</v>
      </c>
      <c r="AR26" t="str">
        <f>IF(A26="","",(IF(ISBLANK('Trust - Frontsheet'!$F$9),"",'Trust - Frontsheet'!$F$9)))</f>
        <v/>
      </c>
    </row>
    <row r="27" spans="1:44" x14ac:dyDescent="0.2">
      <c r="A27" t="s">
        <v>14866</v>
      </c>
      <c r="B27" t="s">
        <v>14865</v>
      </c>
      <c r="C27" t="s">
        <v>10053</v>
      </c>
      <c r="D27" t="s">
        <v>14360</v>
      </c>
      <c r="F27">
        <v>713</v>
      </c>
      <c r="G27">
        <v>664</v>
      </c>
      <c r="H27">
        <v>1069.5</v>
      </c>
      <c r="I27">
        <v>1087</v>
      </c>
      <c r="J27">
        <v>-99</v>
      </c>
      <c r="K27">
        <v>-99</v>
      </c>
      <c r="L27">
        <v>-99</v>
      </c>
      <c r="M27">
        <v>-99</v>
      </c>
      <c r="N27">
        <v>356.5</v>
      </c>
      <c r="O27">
        <v>356.5</v>
      </c>
      <c r="P27">
        <v>1069.5</v>
      </c>
      <c r="Q27">
        <v>1059</v>
      </c>
      <c r="R27">
        <v>-99</v>
      </c>
      <c r="S27">
        <v>-99</v>
      </c>
      <c r="T27">
        <v>-99</v>
      </c>
      <c r="U27">
        <v>-99</v>
      </c>
      <c r="V27">
        <v>0</v>
      </c>
      <c r="W27">
        <v>0</v>
      </c>
      <c r="X27">
        <v>0</v>
      </c>
      <c r="Y27">
        <v>0</v>
      </c>
      <c r="Z27">
        <v>0.93127629733520334</v>
      </c>
      <c r="AA27">
        <v>1.0163627863487612</v>
      </c>
      <c r="AB27">
        <v>-99</v>
      </c>
      <c r="AC27">
        <v>-99</v>
      </c>
      <c r="AD27">
        <v>1</v>
      </c>
      <c r="AE27">
        <v>0.99018232819074337</v>
      </c>
      <c r="AF27">
        <v>-99</v>
      </c>
      <c r="AG27">
        <v>-99</v>
      </c>
      <c r="AH27">
        <v>-99</v>
      </c>
      <c r="AI27">
        <v>-99</v>
      </c>
      <c r="AJ27">
        <v>465</v>
      </c>
      <c r="AK27">
        <v>2.1946236559139787</v>
      </c>
      <c r="AL27">
        <v>4.6150537634408604</v>
      </c>
      <c r="AM27">
        <v>0</v>
      </c>
      <c r="AN27">
        <v>0</v>
      </c>
      <c r="AO27">
        <v>0</v>
      </c>
      <c r="AP27">
        <v>0</v>
      </c>
      <c r="AQ27">
        <v>6.8096774193548386</v>
      </c>
      <c r="AR27" t="str">
        <f>IF(A27="","",(IF(ISBLANK('Trust - Frontsheet'!$F$9),"",'Trust - Frontsheet'!$F$9)))</f>
        <v/>
      </c>
    </row>
    <row r="28" spans="1:44" x14ac:dyDescent="0.2">
      <c r="A28" t="s">
        <v>14866</v>
      </c>
      <c r="B28" t="s">
        <v>14865</v>
      </c>
      <c r="C28" t="s">
        <v>10881</v>
      </c>
      <c r="D28" t="s">
        <v>14360</v>
      </c>
      <c r="F28">
        <v>713</v>
      </c>
      <c r="G28">
        <v>579</v>
      </c>
      <c r="H28">
        <v>1069.5</v>
      </c>
      <c r="I28">
        <v>1095.5</v>
      </c>
      <c r="J28">
        <v>-99</v>
      </c>
      <c r="K28">
        <v>-99</v>
      </c>
      <c r="L28">
        <v>-99</v>
      </c>
      <c r="M28">
        <v>-99</v>
      </c>
      <c r="N28">
        <v>356.5</v>
      </c>
      <c r="O28">
        <v>345</v>
      </c>
      <c r="P28">
        <v>1069.5</v>
      </c>
      <c r="Q28">
        <v>1085</v>
      </c>
      <c r="R28">
        <v>-99</v>
      </c>
      <c r="S28">
        <v>-99</v>
      </c>
      <c r="T28">
        <v>-99</v>
      </c>
      <c r="U28">
        <v>-99</v>
      </c>
      <c r="V28">
        <v>0</v>
      </c>
      <c r="W28">
        <v>0</v>
      </c>
      <c r="X28">
        <v>0</v>
      </c>
      <c r="Y28">
        <v>115</v>
      </c>
      <c r="Z28">
        <v>0.81206171107994385</v>
      </c>
      <c r="AA28">
        <v>1.0243104254324451</v>
      </c>
      <c r="AB28">
        <v>-99</v>
      </c>
      <c r="AC28">
        <v>-99</v>
      </c>
      <c r="AD28">
        <v>0.967741935483871</v>
      </c>
      <c r="AE28">
        <v>1.0144927536231885</v>
      </c>
      <c r="AF28">
        <v>-99</v>
      </c>
      <c r="AG28">
        <v>-99</v>
      </c>
      <c r="AH28">
        <v>-99</v>
      </c>
      <c r="AI28">
        <v>-99</v>
      </c>
      <c r="AJ28">
        <v>452</v>
      </c>
      <c r="AK28">
        <v>2.0442477876106193</v>
      </c>
      <c r="AL28">
        <v>4.8241150442477876</v>
      </c>
      <c r="AM28">
        <v>0</v>
      </c>
      <c r="AN28">
        <v>0</v>
      </c>
      <c r="AO28">
        <v>0</v>
      </c>
      <c r="AP28">
        <v>0.25442477876106195</v>
      </c>
      <c r="AQ28">
        <v>7.1227876106194694</v>
      </c>
      <c r="AR28" t="str">
        <f>IF(A28="","",(IF(ISBLANK('Trust - Frontsheet'!$F$9),"",'Trust - Frontsheet'!$F$9)))</f>
        <v/>
      </c>
    </row>
    <row r="29" spans="1:44" x14ac:dyDescent="0.2">
      <c r="A29" t="s">
        <v>14866</v>
      </c>
      <c r="B29" t="s">
        <v>14865</v>
      </c>
      <c r="C29" t="s">
        <v>10085</v>
      </c>
      <c r="D29" t="s">
        <v>14360</v>
      </c>
      <c r="F29">
        <v>713</v>
      </c>
      <c r="G29">
        <v>670.5</v>
      </c>
      <c r="H29">
        <v>1782.5</v>
      </c>
      <c r="I29">
        <v>1732.2</v>
      </c>
      <c r="J29">
        <v>-99</v>
      </c>
      <c r="K29">
        <v>-99</v>
      </c>
      <c r="L29">
        <v>-99</v>
      </c>
      <c r="M29">
        <v>-99</v>
      </c>
      <c r="N29">
        <v>713</v>
      </c>
      <c r="O29">
        <v>711.41666666666663</v>
      </c>
      <c r="P29">
        <v>1069.5</v>
      </c>
      <c r="Q29">
        <v>1206.9000000000001</v>
      </c>
      <c r="R29">
        <v>-99</v>
      </c>
      <c r="S29">
        <v>-99</v>
      </c>
      <c r="T29">
        <v>-99</v>
      </c>
      <c r="U29">
        <v>-99</v>
      </c>
      <c r="V29">
        <v>0</v>
      </c>
      <c r="W29">
        <v>0</v>
      </c>
      <c r="X29">
        <v>356.5</v>
      </c>
      <c r="Y29">
        <v>0</v>
      </c>
      <c r="Z29">
        <v>0.94039270687237031</v>
      </c>
      <c r="AA29">
        <v>0.97178120617110797</v>
      </c>
      <c r="AB29">
        <v>-99</v>
      </c>
      <c r="AC29">
        <v>-99</v>
      </c>
      <c r="AD29">
        <v>0.99777933613838232</v>
      </c>
      <c r="AE29">
        <v>1.1284712482468444</v>
      </c>
      <c r="AF29">
        <v>-99</v>
      </c>
      <c r="AG29">
        <v>-99</v>
      </c>
      <c r="AH29">
        <v>-99</v>
      </c>
      <c r="AI29">
        <v>0</v>
      </c>
      <c r="AJ29">
        <v>465</v>
      </c>
      <c r="AK29">
        <v>2.9718637992831538</v>
      </c>
      <c r="AL29">
        <v>6.3206451612903232</v>
      </c>
      <c r="AM29">
        <v>0</v>
      </c>
      <c r="AN29">
        <v>0</v>
      </c>
      <c r="AO29">
        <v>0</v>
      </c>
      <c r="AP29">
        <v>0</v>
      </c>
      <c r="AQ29">
        <v>9.2925089605734765</v>
      </c>
      <c r="AR29" t="str">
        <f>IF(A29="","",(IF(ISBLANK('Trust - Frontsheet'!$F$9),"",'Trust - Frontsheet'!$F$9)))</f>
        <v/>
      </c>
    </row>
    <row r="30" spans="1:44" x14ac:dyDescent="0.2">
      <c r="A30" t="s">
        <v>14866</v>
      </c>
      <c r="B30" t="s">
        <v>14865</v>
      </c>
      <c r="C30" t="s">
        <v>14867</v>
      </c>
      <c r="D30" t="s">
        <v>14360</v>
      </c>
      <c r="F30">
        <v>713</v>
      </c>
      <c r="G30">
        <v>713</v>
      </c>
      <c r="H30">
        <v>1426</v>
      </c>
      <c r="I30">
        <v>1730</v>
      </c>
      <c r="J30">
        <v>-99</v>
      </c>
      <c r="K30">
        <v>-99</v>
      </c>
      <c r="L30">
        <v>-99</v>
      </c>
      <c r="M30">
        <v>-99</v>
      </c>
      <c r="N30">
        <v>713</v>
      </c>
      <c r="O30">
        <v>713</v>
      </c>
      <c r="P30">
        <v>713</v>
      </c>
      <c r="Q30">
        <v>1340</v>
      </c>
      <c r="R30">
        <v>-99</v>
      </c>
      <c r="S30">
        <v>-99</v>
      </c>
      <c r="T30">
        <v>-99</v>
      </c>
      <c r="U30">
        <v>-99</v>
      </c>
      <c r="V30">
        <v>0</v>
      </c>
      <c r="W30">
        <v>0</v>
      </c>
      <c r="X30">
        <v>0</v>
      </c>
      <c r="Y30">
        <v>0</v>
      </c>
      <c r="Z30">
        <v>1</v>
      </c>
      <c r="AA30">
        <v>1.2131837307152875</v>
      </c>
      <c r="AB30">
        <v>-99</v>
      </c>
      <c r="AC30">
        <v>-99</v>
      </c>
      <c r="AD30">
        <v>1</v>
      </c>
      <c r="AE30">
        <v>1.8793828892005611</v>
      </c>
      <c r="AF30">
        <v>-99</v>
      </c>
      <c r="AG30">
        <v>-99</v>
      </c>
      <c r="AH30">
        <v>-99</v>
      </c>
      <c r="AI30">
        <v>-99</v>
      </c>
      <c r="AJ30">
        <v>293</v>
      </c>
      <c r="AK30">
        <v>4.8668941979522184</v>
      </c>
      <c r="AL30">
        <v>10.477815699658702</v>
      </c>
      <c r="AM30">
        <v>0</v>
      </c>
      <c r="AN30">
        <v>0</v>
      </c>
      <c r="AO30">
        <v>0</v>
      </c>
      <c r="AP30">
        <v>0</v>
      </c>
      <c r="AQ30">
        <v>15.344709897610921</v>
      </c>
      <c r="AR30" t="str">
        <f>IF(A30="","",(IF(ISBLANK('Trust - Frontsheet'!$F$9),"",'Trust - Frontsheet'!$F$9)))</f>
        <v/>
      </c>
    </row>
    <row r="31" spans="1:44" x14ac:dyDescent="0.2">
      <c r="A31" t="s">
        <v>5836</v>
      </c>
      <c r="B31" t="s">
        <v>5837</v>
      </c>
      <c r="C31" t="s">
        <v>9058</v>
      </c>
      <c r="D31" t="s">
        <v>14420</v>
      </c>
      <c r="F31">
        <v>713</v>
      </c>
      <c r="G31">
        <v>695.75</v>
      </c>
      <c r="H31">
        <v>1518</v>
      </c>
      <c r="I31">
        <v>1712.75</v>
      </c>
      <c r="J31">
        <v>-99</v>
      </c>
      <c r="K31">
        <v>-99</v>
      </c>
      <c r="L31">
        <v>-99</v>
      </c>
      <c r="M31">
        <v>-99</v>
      </c>
      <c r="N31">
        <v>713</v>
      </c>
      <c r="O31">
        <v>691</v>
      </c>
      <c r="P31">
        <v>1069.5</v>
      </c>
      <c r="Q31">
        <v>1380</v>
      </c>
      <c r="R31">
        <v>-99</v>
      </c>
      <c r="S31">
        <v>-99</v>
      </c>
      <c r="T31">
        <v>-99</v>
      </c>
      <c r="U31">
        <v>-99</v>
      </c>
      <c r="V31">
        <v>172.5</v>
      </c>
      <c r="W31">
        <v>0</v>
      </c>
      <c r="X31">
        <v>0</v>
      </c>
      <c r="Y31">
        <v>0</v>
      </c>
      <c r="Z31">
        <v>0.97580645161290325</v>
      </c>
      <c r="AA31">
        <v>1.1282938076416338</v>
      </c>
      <c r="AB31">
        <v>-99</v>
      </c>
      <c r="AC31">
        <v>-99</v>
      </c>
      <c r="AD31">
        <v>0.96914446002805044</v>
      </c>
      <c r="AE31">
        <v>1.2903225806451613</v>
      </c>
      <c r="AF31">
        <v>-99</v>
      </c>
      <c r="AG31">
        <v>-99</v>
      </c>
      <c r="AH31">
        <v>0</v>
      </c>
      <c r="AI31">
        <v>-99</v>
      </c>
      <c r="AJ31">
        <v>371</v>
      </c>
      <c r="AK31">
        <v>3.7378706199460918</v>
      </c>
      <c r="AL31">
        <v>8.3362533692722369</v>
      </c>
      <c r="AM31">
        <v>0</v>
      </c>
      <c r="AN31">
        <v>0</v>
      </c>
      <c r="AO31">
        <v>0</v>
      </c>
      <c r="AP31">
        <v>0</v>
      </c>
      <c r="AQ31">
        <v>12.074123989218329</v>
      </c>
      <c r="AR31" t="str">
        <f>IF(A31="","",(IF(ISBLANK('Trust - Frontsheet'!$F$9),"",'Trust - Frontsheet'!$F$9)))</f>
        <v/>
      </c>
    </row>
    <row r="32" spans="1:44" x14ac:dyDescent="0.2">
      <c r="A32" t="s">
        <v>5863</v>
      </c>
      <c r="B32" t="s">
        <v>1205</v>
      </c>
      <c r="C32" t="s">
        <v>12848</v>
      </c>
      <c r="D32" t="s">
        <v>14420</v>
      </c>
      <c r="F32">
        <v>930</v>
      </c>
      <c r="G32">
        <v>819.25</v>
      </c>
      <c r="H32">
        <v>1860</v>
      </c>
      <c r="I32">
        <v>1518.9166666666667</v>
      </c>
      <c r="J32">
        <v>-99</v>
      </c>
      <c r="K32">
        <v>-99</v>
      </c>
      <c r="L32">
        <v>-99</v>
      </c>
      <c r="M32">
        <v>-99</v>
      </c>
      <c r="N32">
        <v>620</v>
      </c>
      <c r="O32">
        <v>591</v>
      </c>
      <c r="P32">
        <v>930</v>
      </c>
      <c r="Q32">
        <v>850</v>
      </c>
      <c r="R32">
        <v>-99</v>
      </c>
      <c r="S32">
        <v>-99</v>
      </c>
      <c r="T32">
        <v>-99</v>
      </c>
      <c r="U32">
        <v>-99</v>
      </c>
      <c r="V32">
        <v>0</v>
      </c>
      <c r="W32">
        <v>0</v>
      </c>
      <c r="X32">
        <v>0</v>
      </c>
      <c r="Y32">
        <v>0</v>
      </c>
      <c r="Z32">
        <v>0.88091397849462361</v>
      </c>
      <c r="AA32">
        <v>0.81662186379928314</v>
      </c>
      <c r="AB32">
        <v>-99</v>
      </c>
      <c r="AC32">
        <v>-99</v>
      </c>
      <c r="AD32">
        <v>0.95322580645161292</v>
      </c>
      <c r="AE32">
        <v>0.91397849462365588</v>
      </c>
      <c r="AF32">
        <v>-99</v>
      </c>
      <c r="AG32">
        <v>-99</v>
      </c>
      <c r="AH32">
        <v>-99</v>
      </c>
      <c r="AI32">
        <v>-99</v>
      </c>
      <c r="AJ32">
        <v>214</v>
      </c>
      <c r="AK32">
        <v>6.5899532710280377</v>
      </c>
      <c r="AL32">
        <v>11.069704049844239</v>
      </c>
      <c r="AM32">
        <v>0</v>
      </c>
      <c r="AN32">
        <v>0</v>
      </c>
      <c r="AO32">
        <v>0</v>
      </c>
      <c r="AP32">
        <v>0</v>
      </c>
      <c r="AQ32">
        <v>17.659657320872274</v>
      </c>
      <c r="AR32" t="str">
        <f>IF(A32="","",(IF(ISBLANK('Trust - Frontsheet'!$F$9),"",'Trust - Frontsheet'!$F$9)))</f>
        <v/>
      </c>
    </row>
    <row r="33" spans="1:44" x14ac:dyDescent="0.2">
      <c r="A33" t="s">
        <v>5717</v>
      </c>
      <c r="B33" t="s">
        <v>5718</v>
      </c>
      <c r="C33" t="s">
        <v>12835</v>
      </c>
      <c r="D33" t="s">
        <v>14354</v>
      </c>
      <c r="F33">
        <v>1069.5</v>
      </c>
      <c r="G33">
        <v>941.91666666666663</v>
      </c>
      <c r="H33">
        <v>1534.5</v>
      </c>
      <c r="I33">
        <v>1095.6666666666667</v>
      </c>
      <c r="J33">
        <v>-99</v>
      </c>
      <c r="K33">
        <v>-99</v>
      </c>
      <c r="L33">
        <v>-99</v>
      </c>
      <c r="M33">
        <v>-99</v>
      </c>
      <c r="N33">
        <v>713</v>
      </c>
      <c r="O33">
        <v>695</v>
      </c>
      <c r="P33">
        <v>713</v>
      </c>
      <c r="Q33">
        <v>686</v>
      </c>
      <c r="R33">
        <v>-99</v>
      </c>
      <c r="S33">
        <v>-99</v>
      </c>
      <c r="T33">
        <v>-99</v>
      </c>
      <c r="U33">
        <v>-99</v>
      </c>
      <c r="V33">
        <v>519.25</v>
      </c>
      <c r="W33">
        <v>319.5</v>
      </c>
      <c r="X33">
        <v>620.5</v>
      </c>
      <c r="Y33">
        <v>257.5</v>
      </c>
      <c r="Z33">
        <v>0.88070749571450835</v>
      </c>
      <c r="AA33">
        <v>0.71402193982839146</v>
      </c>
      <c r="AB33">
        <v>-99</v>
      </c>
      <c r="AC33">
        <v>-99</v>
      </c>
      <c r="AD33">
        <v>0.97475455820476853</v>
      </c>
      <c r="AE33">
        <v>0.9621318373071529</v>
      </c>
      <c r="AF33">
        <v>-99</v>
      </c>
      <c r="AG33">
        <v>-99</v>
      </c>
      <c r="AH33">
        <v>0.61531054405392394</v>
      </c>
      <c r="AI33">
        <v>0.41498791297340853</v>
      </c>
      <c r="AJ33">
        <v>661</v>
      </c>
      <c r="AK33">
        <v>2.4764246091780131</v>
      </c>
      <c r="AL33">
        <v>2.6954109934442765</v>
      </c>
      <c r="AM33">
        <v>0</v>
      </c>
      <c r="AN33">
        <v>0</v>
      </c>
      <c r="AO33">
        <v>0.48335854765506808</v>
      </c>
      <c r="AP33">
        <v>0.38956127080181541</v>
      </c>
      <c r="AQ33">
        <v>6.0447554210791736</v>
      </c>
      <c r="AR33" t="str">
        <f>IF(A33="","",(IF(ISBLANK('Trust - Frontsheet'!$F$9),"",'Trust - Frontsheet'!$F$9)))</f>
        <v/>
      </c>
    </row>
    <row r="34" spans="1:44" x14ac:dyDescent="0.2">
      <c r="A34" t="s">
        <v>5959</v>
      </c>
      <c r="B34" t="s">
        <v>5960</v>
      </c>
      <c r="C34" t="s">
        <v>12851</v>
      </c>
      <c r="D34" t="s">
        <v>14354</v>
      </c>
      <c r="F34">
        <v>930</v>
      </c>
      <c r="G34">
        <v>743.25</v>
      </c>
      <c r="H34">
        <v>465</v>
      </c>
      <c r="I34">
        <v>613.58333333333337</v>
      </c>
      <c r="J34">
        <v>-99</v>
      </c>
      <c r="K34">
        <v>-99</v>
      </c>
      <c r="L34">
        <v>-99</v>
      </c>
      <c r="M34">
        <v>-99</v>
      </c>
      <c r="N34">
        <v>333.25</v>
      </c>
      <c r="O34">
        <v>333.25</v>
      </c>
      <c r="P34">
        <v>666.5</v>
      </c>
      <c r="Q34">
        <v>666.5</v>
      </c>
      <c r="R34">
        <v>-99</v>
      </c>
      <c r="S34">
        <v>-99</v>
      </c>
      <c r="T34">
        <v>-99</v>
      </c>
      <c r="U34">
        <v>-99</v>
      </c>
      <c r="V34">
        <v>0</v>
      </c>
      <c r="W34">
        <v>0</v>
      </c>
      <c r="X34">
        <v>0</v>
      </c>
      <c r="Y34">
        <v>0</v>
      </c>
      <c r="Z34">
        <v>0.79919354838709677</v>
      </c>
      <c r="AA34">
        <v>1.3195340501792117</v>
      </c>
      <c r="AB34">
        <v>-99</v>
      </c>
      <c r="AC34">
        <v>-99</v>
      </c>
      <c r="AD34">
        <v>1</v>
      </c>
      <c r="AE34">
        <v>1</v>
      </c>
      <c r="AF34">
        <v>-99</v>
      </c>
      <c r="AG34">
        <v>-99</v>
      </c>
      <c r="AH34">
        <v>-99</v>
      </c>
      <c r="AI34">
        <v>-99</v>
      </c>
      <c r="AJ34">
        <v>377</v>
      </c>
      <c r="AK34">
        <v>2.8554376657824934</v>
      </c>
      <c r="AL34">
        <v>3.3954465075154734</v>
      </c>
      <c r="AM34">
        <v>0</v>
      </c>
      <c r="AN34">
        <v>0</v>
      </c>
      <c r="AO34">
        <v>0</v>
      </c>
      <c r="AP34">
        <v>0</v>
      </c>
      <c r="AQ34">
        <v>6.2508841732979672</v>
      </c>
      <c r="AR34" t="str">
        <f>IF(A34="","",(IF(ISBLANK('Trust - Frontsheet'!$F$9),"",'Trust - Frontsheet'!$F$9)))</f>
        <v/>
      </c>
    </row>
    <row r="35" spans="1:44" x14ac:dyDescent="0.2">
      <c r="A35" t="s">
        <v>14869</v>
      </c>
      <c r="B35" t="s">
        <v>14868</v>
      </c>
      <c r="C35" t="s">
        <v>14871</v>
      </c>
      <c r="D35" t="s">
        <v>14354</v>
      </c>
      <c r="F35">
        <v>930</v>
      </c>
      <c r="G35">
        <v>757</v>
      </c>
      <c r="H35">
        <v>930</v>
      </c>
      <c r="I35">
        <v>716.5</v>
      </c>
      <c r="J35">
        <v>-99</v>
      </c>
      <c r="K35">
        <v>-99</v>
      </c>
      <c r="L35">
        <v>-99</v>
      </c>
      <c r="M35">
        <v>-99</v>
      </c>
      <c r="N35">
        <v>310</v>
      </c>
      <c r="O35">
        <v>310</v>
      </c>
      <c r="P35">
        <v>620</v>
      </c>
      <c r="Q35">
        <v>610</v>
      </c>
      <c r="R35">
        <v>-99</v>
      </c>
      <c r="S35">
        <v>-99</v>
      </c>
      <c r="T35">
        <v>-99</v>
      </c>
      <c r="U35">
        <v>-99</v>
      </c>
      <c r="V35">
        <v>0</v>
      </c>
      <c r="W35">
        <v>0</v>
      </c>
      <c r="X35">
        <v>0</v>
      </c>
      <c r="Y35">
        <v>0</v>
      </c>
      <c r="Z35">
        <v>0.8139784946236559</v>
      </c>
      <c r="AA35">
        <v>0.77043010752688168</v>
      </c>
      <c r="AB35">
        <v>-99</v>
      </c>
      <c r="AC35">
        <v>-99</v>
      </c>
      <c r="AD35">
        <v>1</v>
      </c>
      <c r="AE35">
        <v>0.9838709677419355</v>
      </c>
      <c r="AF35">
        <v>-99</v>
      </c>
      <c r="AG35">
        <v>-99</v>
      </c>
      <c r="AH35">
        <v>-99</v>
      </c>
      <c r="AI35">
        <v>-99</v>
      </c>
      <c r="AJ35">
        <v>305</v>
      </c>
      <c r="AK35">
        <v>3.4983606557377049</v>
      </c>
      <c r="AL35">
        <v>4.3491803278688526</v>
      </c>
      <c r="AM35">
        <v>0</v>
      </c>
      <c r="AN35">
        <v>0</v>
      </c>
      <c r="AO35">
        <v>0</v>
      </c>
      <c r="AP35">
        <v>0</v>
      </c>
      <c r="AQ35">
        <v>7.8475409836065575</v>
      </c>
      <c r="AR35" t="str">
        <f>IF(A35="","",(IF(ISBLANK('Trust - Frontsheet'!$F$9),"",'Trust - Frontsheet'!$F$9)))</f>
        <v/>
      </c>
    </row>
    <row r="36" spans="1:44" x14ac:dyDescent="0.2">
      <c r="A36" t="s">
        <v>5854</v>
      </c>
      <c r="B36" t="s">
        <v>5855</v>
      </c>
      <c r="C36" t="s">
        <v>12844</v>
      </c>
      <c r="D36" t="s">
        <v>14354</v>
      </c>
      <c r="F36">
        <v>1102.5</v>
      </c>
      <c r="G36">
        <v>853.83333333333337</v>
      </c>
      <c r="H36">
        <v>1395</v>
      </c>
      <c r="I36">
        <v>883.75</v>
      </c>
      <c r="J36">
        <v>-99</v>
      </c>
      <c r="K36">
        <v>-99</v>
      </c>
      <c r="L36">
        <v>-99</v>
      </c>
      <c r="M36">
        <v>-99</v>
      </c>
      <c r="N36">
        <v>310</v>
      </c>
      <c r="O36">
        <v>318</v>
      </c>
      <c r="P36">
        <v>620</v>
      </c>
      <c r="Q36">
        <v>620</v>
      </c>
      <c r="R36">
        <v>-99</v>
      </c>
      <c r="S36">
        <v>-99</v>
      </c>
      <c r="T36">
        <v>-99</v>
      </c>
      <c r="U36">
        <v>-99</v>
      </c>
      <c r="V36">
        <v>487.5</v>
      </c>
      <c r="W36">
        <v>371</v>
      </c>
      <c r="X36">
        <v>202.5</v>
      </c>
      <c r="Y36">
        <v>110</v>
      </c>
      <c r="Z36">
        <v>0.77445200302343165</v>
      </c>
      <c r="AA36">
        <v>0.63351254480286734</v>
      </c>
      <c r="AB36">
        <v>-99</v>
      </c>
      <c r="AC36">
        <v>-99</v>
      </c>
      <c r="AD36">
        <v>1.0258064516129033</v>
      </c>
      <c r="AE36">
        <v>1</v>
      </c>
      <c r="AF36">
        <v>-99</v>
      </c>
      <c r="AG36">
        <v>-99</v>
      </c>
      <c r="AH36">
        <v>0.76102564102564108</v>
      </c>
      <c r="AI36">
        <v>0.54320987654320985</v>
      </c>
      <c r="AJ36">
        <v>436</v>
      </c>
      <c r="AK36">
        <v>2.6876911314984713</v>
      </c>
      <c r="AL36">
        <v>3.448967889908257</v>
      </c>
      <c r="AM36">
        <v>0</v>
      </c>
      <c r="AN36">
        <v>0</v>
      </c>
      <c r="AO36">
        <v>0.8509174311926605</v>
      </c>
      <c r="AP36">
        <v>0.25229357798165136</v>
      </c>
      <c r="AQ36">
        <v>7.2398700305810397</v>
      </c>
      <c r="AR36" t="str">
        <f>IF(A36="","",(IF(ISBLANK('Trust - Frontsheet'!$F$9),"",'Trust - Frontsheet'!$F$9)))</f>
        <v/>
      </c>
    </row>
    <row r="37" spans="1:44" x14ac:dyDescent="0.2">
      <c r="A37" t="s">
        <v>5827</v>
      </c>
      <c r="B37" t="s">
        <v>1187</v>
      </c>
      <c r="C37" t="s">
        <v>12842</v>
      </c>
      <c r="D37" t="s">
        <v>14360</v>
      </c>
      <c r="F37">
        <v>713</v>
      </c>
      <c r="G37">
        <v>733.83333333333337</v>
      </c>
      <c r="H37">
        <v>1426</v>
      </c>
      <c r="I37">
        <v>1315.6666666666667</v>
      </c>
      <c r="J37">
        <v>-99</v>
      </c>
      <c r="K37">
        <v>-99</v>
      </c>
      <c r="L37">
        <v>-99</v>
      </c>
      <c r="M37">
        <v>-99</v>
      </c>
      <c r="N37">
        <v>713</v>
      </c>
      <c r="O37">
        <v>715.16666666666663</v>
      </c>
      <c r="P37">
        <v>1069.5</v>
      </c>
      <c r="Q37">
        <v>1034.6666666666667</v>
      </c>
      <c r="R37">
        <v>-99</v>
      </c>
      <c r="S37">
        <v>-99</v>
      </c>
      <c r="T37">
        <v>-99</v>
      </c>
      <c r="U37">
        <v>-99</v>
      </c>
      <c r="V37">
        <v>0</v>
      </c>
      <c r="W37">
        <v>0</v>
      </c>
      <c r="X37">
        <v>0</v>
      </c>
      <c r="Y37">
        <v>0</v>
      </c>
      <c r="Z37">
        <v>1.0292192613370734</v>
      </c>
      <c r="AA37">
        <v>0.92262739597942967</v>
      </c>
      <c r="AB37">
        <v>-99</v>
      </c>
      <c r="AC37">
        <v>-99</v>
      </c>
      <c r="AD37">
        <v>1.0030388031790556</v>
      </c>
      <c r="AE37">
        <v>0.96743026336294224</v>
      </c>
      <c r="AF37">
        <v>-99</v>
      </c>
      <c r="AG37">
        <v>-99</v>
      </c>
      <c r="AH37">
        <v>-99</v>
      </c>
      <c r="AI37">
        <v>-99</v>
      </c>
      <c r="AJ37">
        <v>648</v>
      </c>
      <c r="AK37">
        <v>2.2361111111111112</v>
      </c>
      <c r="AL37">
        <v>3.6270576131687244</v>
      </c>
      <c r="AM37">
        <v>0</v>
      </c>
      <c r="AN37">
        <v>0</v>
      </c>
      <c r="AO37">
        <v>0</v>
      </c>
      <c r="AP37">
        <v>0</v>
      </c>
      <c r="AQ37">
        <v>5.8631687242798352</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32eb6925-5645-41a1-99e0-47ece1c4f54b"/>
    <ds:schemaRef ds:uri="http://purl.org/dc/dcmitype/"/>
    <ds:schemaRef ds:uri="http://schemas.microsoft.com/office/2006/metadata/properties"/>
    <ds:schemaRef ds:uri="http://schemas.microsoft.com/office/2006/documentManagement/types"/>
    <ds:schemaRef ds:uri="http://purl.org/dc/elements/1.1/"/>
    <ds:schemaRef ds:uri="633d6341-889e-4b5f-9e80-3947d34778b7"/>
    <ds:schemaRef ds:uri="http://www.w3.org/XML/1998/namespace"/>
    <ds:schemaRef ds:uri="http://schemas.microsoft.com/office/infopath/2007/PartnerControls"/>
    <ds:schemaRef ds:uri="http://schemas.openxmlformats.org/package/2006/metadata/core-properties"/>
    <ds:schemaRef ds:uri="http://purl.org/dc/terms/"/>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2024-02-27T08:44:51Z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